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41" firstSheet="2" activeTab="2"/>
  </bookViews>
  <sheets>
    <sheet name="Sheet1" sheetId="1" state="hidden" r:id="rId1"/>
    <sheet name="Sheet1 (2)" sheetId="3" state="hidden" r:id="rId2"/>
    <sheet name="清单明细" sheetId="4" r:id="rId3"/>
  </sheets>
  <definedNames>
    <definedName name="_xlnm._FilterDatabase" localSheetId="2" hidden="1">清单明细!$A$3:$I$30</definedName>
    <definedName name="_xlnm.Print_Area" localSheetId="2">清单明细!$A$1:$I$28</definedName>
    <definedName name="_xlnm.Print_Titles" localSheetId="2">清单明细!$1:$3</definedName>
  </definedNames>
  <calcPr calcId="144525"/>
</workbook>
</file>

<file path=xl/sharedStrings.xml><?xml version="1.0" encoding="utf-8"?>
<sst xmlns="http://schemas.openxmlformats.org/spreadsheetml/2006/main" count="306" uniqueCount="140">
  <si>
    <t>第一批预计资助（已受理）</t>
  </si>
  <si>
    <t>序号</t>
  </si>
  <si>
    <t>类型</t>
  </si>
  <si>
    <t>项目名称</t>
  </si>
  <si>
    <t>申报单位</t>
  </si>
  <si>
    <t>委托/出让单位</t>
  </si>
  <si>
    <t>预计资助金额
（万元）</t>
  </si>
  <si>
    <t>技术交易金额
（万元）</t>
  </si>
  <si>
    <t>审计建议</t>
  </si>
  <si>
    <t>技术开发合同补助</t>
  </si>
  <si>
    <t>高产1,3-丙二醇克雷伯氏肺炎杆菌的改造</t>
  </si>
  <si>
    <t>东莞深圳清华大学研究院创新中心</t>
  </si>
  <si>
    <t>广东清大智兴生物技术有限公司（松山湖）</t>
  </si>
  <si>
    <t>技术开发补贴类的申报单位为受托方，即合同乙方，很难要求其提供甲方购买服务的资金是否属于财政经费的依据，因此，除特殊情况（如序号18/19中，东莞市科技馆和东莞理工学院这两家明显财政供养单位以专项资金购买散裂中子源中心的服务项目需专门核查外，其余可不需特意核查资金来源）</t>
  </si>
  <si>
    <t>数冲自动双层上料台技术研发</t>
  </si>
  <si>
    <t>广东群欣工业技术协同创新研究院</t>
  </si>
  <si>
    <t>东莞市星桥钣金智能装备有限公司（东坑）</t>
  </si>
  <si>
    <t>一种高阻燃环氧树脂胶黏剂的制备技术研发</t>
  </si>
  <si>
    <t>东莞市新懿电子材料技术有限公司（大岭山）</t>
  </si>
  <si>
    <t>一种电子芯片封装专用热熔胶带的制备技术研发</t>
  </si>
  <si>
    <t>物料输送和在线顶升称重二合一装置技术研发</t>
  </si>
  <si>
    <t>广东钮铂尔科技有限公司（大朗）</t>
  </si>
  <si>
    <t>具有消音降噪功能的低噪音热吹风设备技术研发</t>
  </si>
  <si>
    <t>高速全自动持续供料装置技术研发</t>
  </si>
  <si>
    <t>高效可控温的用于热缩管的热吹风设备技术研发</t>
  </si>
  <si>
    <t>高精度多方位升降移载机技术研发</t>
  </si>
  <si>
    <t>互联网+智慧医疗大数据信息共享云平台开发</t>
  </si>
  <si>
    <t>东莞市科达计算机系统工程有限公司（虎门）</t>
  </si>
  <si>
    <t>智慧社区实时监控安防云平台开发</t>
  </si>
  <si>
    <t>一种滑块切换式180°铰链技术研发</t>
  </si>
  <si>
    <t>东莞市橙工电子科技有限公司（大朗）</t>
  </si>
  <si>
    <t>一种采用组装式轴体的铰链技术研发</t>
  </si>
  <si>
    <t>双耳头戴产品钢丝控制装置技术研发</t>
  </si>
  <si>
    <t>东莞市乐星电子有限公司（大朗）</t>
  </si>
  <si>
    <t>半自动橡胶放料装置技术研发</t>
  </si>
  <si>
    <t>低功耗低延迟高解析电路方案的开发</t>
  </si>
  <si>
    <t>东莞市漫步者科技有限公司</t>
  </si>
  <si>
    <t>东莞市漫步者电竞科技有限公司（松山湖）</t>
  </si>
  <si>
    <t>高性能硅橡胶材料开发与应用</t>
  </si>
  <si>
    <t>华南协同创新研究院</t>
  </si>
  <si>
    <t>东莞市思齐橡胶技术有限公司（万江）</t>
  </si>
  <si>
    <t>中子工程材料衍射谱仪系统</t>
  </si>
  <si>
    <t>散裂中子源科学中心</t>
  </si>
  <si>
    <t>东莞市科学技术博物馆（南城）</t>
  </si>
  <si>
    <t>多物理谱仪系统</t>
  </si>
  <si>
    <t>东莞理工学院（松山湖）</t>
  </si>
  <si>
    <t>颈戴耳机CM70-F项目</t>
  </si>
  <si>
    <t>佳禾智能科技股份有限公司</t>
  </si>
  <si>
    <t>华为终端有限公司（松山湖）</t>
  </si>
  <si>
    <t>颈戴耳机NILE项目</t>
  </si>
  <si>
    <t>技术转让补助</t>
  </si>
  <si>
    <t>一种光电材料及其制备方法与在有机电子器件中的应用</t>
  </si>
  <si>
    <t>东莞伏安光电科技有限公司</t>
  </si>
  <si>
    <t>华南理工大学</t>
  </si>
  <si>
    <t>技术转让补贴类的申报单位为购买方，即合同甲方，需明确核查购买技术成果资金的来源，如属财政专项经费需披露）</t>
  </si>
  <si>
    <t>高能直接几何非弹性种子散射飞行时间谱仪</t>
  </si>
  <si>
    <t>中山大学</t>
  </si>
  <si>
    <t>小计</t>
  </si>
  <si>
    <r>
      <rPr>
        <b/>
        <sz val="11"/>
        <color theme="1"/>
        <rFont val="宋体"/>
        <charset val="134"/>
      </rPr>
      <t>第一批预计资助（已受理）</t>
    </r>
  </si>
  <si>
    <r>
      <rPr>
        <sz val="11"/>
        <color theme="1"/>
        <rFont val="宋体"/>
        <charset val="134"/>
      </rPr>
      <t>序号</t>
    </r>
  </si>
  <si>
    <r>
      <rPr>
        <sz val="11"/>
        <color theme="1"/>
        <rFont val="宋体"/>
        <charset val="134"/>
      </rPr>
      <t>类型</t>
    </r>
  </si>
  <si>
    <r>
      <rPr>
        <sz val="11"/>
        <color theme="1"/>
        <rFont val="宋体"/>
        <charset val="134"/>
      </rPr>
      <t>项目名称</t>
    </r>
  </si>
  <si>
    <r>
      <rPr>
        <sz val="11"/>
        <color theme="1"/>
        <rFont val="宋体"/>
        <charset val="134"/>
      </rPr>
      <t>申报单位</t>
    </r>
  </si>
  <si>
    <r>
      <rPr>
        <sz val="11"/>
        <color theme="1"/>
        <rFont val="宋体"/>
        <charset val="134"/>
      </rPr>
      <t>委托</t>
    </r>
    <r>
      <rPr>
        <sz val="11"/>
        <color theme="1"/>
        <rFont val="Arial Narrow"/>
        <charset val="134"/>
      </rPr>
      <t>/</t>
    </r>
    <r>
      <rPr>
        <sz val="11"/>
        <color theme="1"/>
        <rFont val="宋体"/>
        <charset val="134"/>
      </rPr>
      <t>出让单位</t>
    </r>
  </si>
  <si>
    <r>
      <rPr>
        <sz val="11"/>
        <color theme="1"/>
        <rFont val="宋体"/>
        <charset val="134"/>
      </rPr>
      <t>预计资助金额
（万元）</t>
    </r>
  </si>
  <si>
    <r>
      <rPr>
        <sz val="11"/>
        <color theme="1"/>
        <rFont val="宋体"/>
        <charset val="134"/>
      </rPr>
      <t>技术交易金额
（万元）</t>
    </r>
  </si>
  <si>
    <r>
      <rPr>
        <sz val="11"/>
        <color theme="1"/>
        <rFont val="宋体"/>
        <charset val="134"/>
      </rPr>
      <t>审计建议</t>
    </r>
  </si>
  <si>
    <r>
      <rPr>
        <sz val="11"/>
        <color theme="1"/>
        <rFont val="宋体"/>
        <charset val="134"/>
      </rPr>
      <t>注册地址</t>
    </r>
    <r>
      <rPr>
        <sz val="11"/>
        <color theme="1"/>
        <rFont val="Arial Narrow"/>
        <charset val="134"/>
      </rPr>
      <t xml:space="preserve"> </t>
    </r>
  </si>
  <si>
    <r>
      <rPr>
        <sz val="11"/>
        <color theme="1"/>
        <rFont val="宋体"/>
        <charset val="134"/>
      </rPr>
      <t>法人资格</t>
    </r>
  </si>
  <si>
    <r>
      <rPr>
        <sz val="11"/>
        <color theme="1"/>
        <rFont val="宋体"/>
        <charset val="134"/>
      </rPr>
      <t>税收</t>
    </r>
  </si>
  <si>
    <r>
      <rPr>
        <sz val="11"/>
        <color theme="1"/>
        <rFont val="宋体"/>
        <charset val="134"/>
      </rPr>
      <t>技术交易金额</t>
    </r>
  </si>
  <si>
    <r>
      <rPr>
        <sz val="11"/>
        <color theme="1"/>
        <rFont val="宋体"/>
        <charset val="134"/>
      </rPr>
      <t>技术开发补贴</t>
    </r>
  </si>
  <si>
    <r>
      <rPr>
        <sz val="11"/>
        <color theme="1"/>
        <rFont val="宋体"/>
        <charset val="134"/>
      </rPr>
      <t>高产</t>
    </r>
    <r>
      <rPr>
        <sz val="11"/>
        <color theme="1"/>
        <rFont val="Arial Narrow"/>
        <charset val="134"/>
      </rPr>
      <t>1,3-</t>
    </r>
    <r>
      <rPr>
        <sz val="11"/>
        <color theme="1"/>
        <rFont val="宋体"/>
        <charset val="134"/>
      </rPr>
      <t>丙二醇克雷伯氏肺炎杆菌的改造</t>
    </r>
  </si>
  <si>
    <r>
      <rPr>
        <sz val="11"/>
        <color theme="1"/>
        <rFont val="宋体"/>
        <charset val="134"/>
      </rPr>
      <t>东莞深圳清华大学研究院创新中心</t>
    </r>
  </si>
  <si>
    <r>
      <rPr>
        <sz val="11"/>
        <color theme="1"/>
        <rFont val="宋体"/>
        <charset val="134"/>
      </rPr>
      <t>广东清大智兴生物技术有限公司（松山湖）</t>
    </r>
  </si>
  <si>
    <r>
      <rPr>
        <sz val="11"/>
        <color theme="1"/>
        <rFont val="宋体"/>
        <charset val="134"/>
      </rPr>
      <t>技术开发补贴类的申报单位为受托方，即合同乙方，很难要求其提供甲方购买服务的资金是否属于财政经费的依据，因此，除特殊情况（如序号</t>
    </r>
    <r>
      <rPr>
        <sz val="11"/>
        <color theme="1"/>
        <rFont val="Arial Narrow"/>
        <charset val="134"/>
      </rPr>
      <t>18/19</t>
    </r>
    <r>
      <rPr>
        <sz val="11"/>
        <color theme="1"/>
        <rFont val="宋体"/>
        <charset val="134"/>
      </rPr>
      <t>中，东莞市科技馆和东莞理工学院这两家明显财政供养单位以专项资金购买散裂中子源中心的服务项目需专门核查外，其余可不需特意核查资金来源）</t>
    </r>
  </si>
  <si>
    <r>
      <rPr>
        <sz val="11"/>
        <color theme="1"/>
        <rFont val="宋体"/>
        <charset val="134"/>
      </rPr>
      <t>数冲自动双层上料台技术研发</t>
    </r>
  </si>
  <si>
    <r>
      <rPr>
        <sz val="11"/>
        <color theme="1"/>
        <rFont val="宋体"/>
        <charset val="134"/>
      </rPr>
      <t>广东群欣工业技术协同创新研究院</t>
    </r>
  </si>
  <si>
    <r>
      <rPr>
        <sz val="11"/>
        <color theme="1"/>
        <rFont val="宋体"/>
        <charset val="134"/>
      </rPr>
      <t>东莞市星桥钣金智能装备有限公司（东坑）</t>
    </r>
  </si>
  <si>
    <r>
      <rPr>
        <sz val="11"/>
        <color theme="1"/>
        <rFont val="宋体"/>
        <charset val="134"/>
      </rPr>
      <t>一种高阻燃环氧树脂胶黏剂的制备技术研发</t>
    </r>
  </si>
  <si>
    <r>
      <rPr>
        <sz val="11"/>
        <color theme="1"/>
        <rFont val="宋体"/>
        <charset val="134"/>
      </rPr>
      <t>东莞市新懿电子材料技术有限公司（大岭山）</t>
    </r>
  </si>
  <si>
    <r>
      <rPr>
        <sz val="11"/>
        <color theme="1"/>
        <rFont val="宋体"/>
        <charset val="134"/>
      </rPr>
      <t>一种电子芯片封装专用热熔胶带的制备技术研发</t>
    </r>
  </si>
  <si>
    <r>
      <rPr>
        <sz val="11"/>
        <color theme="1"/>
        <rFont val="宋体"/>
        <charset val="134"/>
      </rPr>
      <t>物料输送和在线顶升称重二合一装置技术研发</t>
    </r>
  </si>
  <si>
    <r>
      <rPr>
        <sz val="11"/>
        <color theme="1"/>
        <rFont val="宋体"/>
        <charset val="134"/>
      </rPr>
      <t>广东钮铂尔科技有限公司（大朗）</t>
    </r>
  </si>
  <si>
    <r>
      <rPr>
        <sz val="11"/>
        <color theme="1"/>
        <rFont val="宋体"/>
        <charset val="134"/>
      </rPr>
      <t>具有消音降噪功能的低噪音热吹风设备技术研发</t>
    </r>
  </si>
  <si>
    <r>
      <rPr>
        <sz val="11"/>
        <color theme="1"/>
        <rFont val="宋体"/>
        <charset val="134"/>
      </rPr>
      <t>高速全自动持续供料装置技术研发</t>
    </r>
  </si>
  <si>
    <r>
      <rPr>
        <sz val="11"/>
        <color theme="1"/>
        <rFont val="宋体"/>
        <charset val="134"/>
      </rPr>
      <t>高效可控温的用于热缩管的热吹风设备技术研发</t>
    </r>
  </si>
  <si>
    <r>
      <rPr>
        <sz val="11"/>
        <color theme="1"/>
        <rFont val="宋体"/>
        <charset val="134"/>
      </rPr>
      <t>高精度多方位升降移载机技术研发</t>
    </r>
  </si>
  <si>
    <r>
      <rPr>
        <sz val="11"/>
        <color theme="1"/>
        <rFont val="宋体"/>
        <charset val="134"/>
      </rPr>
      <t>互联网</t>
    </r>
    <r>
      <rPr>
        <sz val="11"/>
        <color theme="1"/>
        <rFont val="Arial Narrow"/>
        <charset val="134"/>
      </rPr>
      <t>+</t>
    </r>
    <r>
      <rPr>
        <sz val="11"/>
        <color theme="1"/>
        <rFont val="宋体"/>
        <charset val="134"/>
      </rPr>
      <t>智慧医疗大数据信息共享云平台开发</t>
    </r>
  </si>
  <si>
    <r>
      <rPr>
        <sz val="11"/>
        <color theme="1"/>
        <rFont val="宋体"/>
        <charset val="134"/>
      </rPr>
      <t>东莞市科达计算机系统工程有限公司（虎门）</t>
    </r>
  </si>
  <si>
    <r>
      <rPr>
        <sz val="11"/>
        <color theme="1"/>
        <rFont val="宋体"/>
        <charset val="134"/>
      </rPr>
      <t>智慧社区实时监控安防云平台开发</t>
    </r>
  </si>
  <si>
    <r>
      <rPr>
        <sz val="11"/>
        <color theme="1"/>
        <rFont val="宋体"/>
        <charset val="134"/>
      </rPr>
      <t>合同及发票金额为需要大于等于技术教育金额，收到的技术服务收入金额大于等于交易金额。合同和发票审核对应相关性。</t>
    </r>
  </si>
  <si>
    <r>
      <rPr>
        <sz val="11"/>
        <color theme="1"/>
        <rFont val="宋体"/>
        <charset val="134"/>
      </rPr>
      <t>一种滑块切换式</t>
    </r>
    <r>
      <rPr>
        <sz val="11"/>
        <color theme="1"/>
        <rFont val="Arial Narrow"/>
        <charset val="134"/>
      </rPr>
      <t>180°</t>
    </r>
    <r>
      <rPr>
        <sz val="11"/>
        <color theme="1"/>
        <rFont val="宋体"/>
        <charset val="134"/>
      </rPr>
      <t>铰链技术研发</t>
    </r>
  </si>
  <si>
    <r>
      <rPr>
        <sz val="11"/>
        <color theme="1"/>
        <rFont val="宋体"/>
        <charset val="134"/>
      </rPr>
      <t>东莞市橙工电子科技有限公司（大朗）</t>
    </r>
  </si>
  <si>
    <r>
      <rPr>
        <sz val="11"/>
        <color theme="1"/>
        <rFont val="宋体"/>
        <charset val="134"/>
      </rPr>
      <t>一种采用组装式轴体的铰链技术研发</t>
    </r>
  </si>
  <si>
    <r>
      <rPr>
        <sz val="11"/>
        <color theme="1"/>
        <rFont val="宋体"/>
        <charset val="134"/>
      </rPr>
      <t>发票金额和合同签订金额是一致的</t>
    </r>
  </si>
  <si>
    <r>
      <rPr>
        <sz val="11"/>
        <color theme="1"/>
        <rFont val="宋体"/>
        <charset val="134"/>
      </rPr>
      <t>双耳头戴产品钢丝控制装置技术研发</t>
    </r>
  </si>
  <si>
    <r>
      <rPr>
        <sz val="11"/>
        <color theme="1"/>
        <rFont val="宋体"/>
        <charset val="134"/>
      </rPr>
      <t>东莞市乐星电子有限公司（大朗）</t>
    </r>
  </si>
  <si>
    <r>
      <rPr>
        <sz val="11"/>
        <color theme="1"/>
        <rFont val="宋体"/>
        <charset val="134"/>
      </rPr>
      <t>半自动橡胶放料装置技术研发</t>
    </r>
  </si>
  <si>
    <r>
      <rPr>
        <sz val="11"/>
        <color theme="1"/>
        <rFont val="宋体"/>
        <charset val="134"/>
      </rPr>
      <t>销售收入</t>
    </r>
  </si>
  <si>
    <r>
      <rPr>
        <sz val="11"/>
        <color theme="1"/>
        <rFont val="宋体"/>
        <charset val="134"/>
      </rPr>
      <t>低功耗低延迟高解析电路方案的开发</t>
    </r>
  </si>
  <si>
    <r>
      <rPr>
        <sz val="11"/>
        <color theme="1"/>
        <rFont val="宋体"/>
        <charset val="134"/>
      </rPr>
      <t>东莞市漫步者科技有限公司</t>
    </r>
  </si>
  <si>
    <r>
      <rPr>
        <sz val="11"/>
        <color theme="1"/>
        <rFont val="宋体"/>
        <charset val="134"/>
      </rPr>
      <t>东莞市漫步者电竞科技有限公司（松山湖）</t>
    </r>
  </si>
  <si>
    <r>
      <rPr>
        <sz val="11"/>
        <color theme="1"/>
        <rFont val="宋体"/>
        <charset val="134"/>
      </rPr>
      <t>审核销售方合同和发票相关性</t>
    </r>
  </si>
  <si>
    <r>
      <rPr>
        <sz val="11"/>
        <color theme="1"/>
        <rFont val="宋体"/>
        <charset val="134"/>
      </rPr>
      <t>高性能硅橡胶材料开发与应用</t>
    </r>
  </si>
  <si>
    <r>
      <rPr>
        <sz val="11"/>
        <color theme="1"/>
        <rFont val="宋体"/>
        <charset val="134"/>
      </rPr>
      <t>华南协同创新研究院</t>
    </r>
  </si>
  <si>
    <r>
      <rPr>
        <sz val="11"/>
        <color theme="1"/>
        <rFont val="宋体"/>
        <charset val="134"/>
      </rPr>
      <t>东莞市思齐橡胶技术有限公司（万江）</t>
    </r>
  </si>
  <si>
    <r>
      <rPr>
        <sz val="11"/>
        <color rgb="FFFF0000"/>
        <rFont val="宋体"/>
        <charset val="134"/>
      </rPr>
      <t>技术开发补贴</t>
    </r>
  </si>
  <si>
    <r>
      <rPr>
        <sz val="11"/>
        <color rgb="FFFF0000"/>
        <rFont val="宋体"/>
        <charset val="134"/>
      </rPr>
      <t>中子工程材料衍射谱仪系统</t>
    </r>
  </si>
  <si>
    <r>
      <rPr>
        <sz val="11"/>
        <color rgb="FFFF0000"/>
        <rFont val="宋体"/>
        <charset val="134"/>
      </rPr>
      <t>散裂中子源科学中心</t>
    </r>
  </si>
  <si>
    <r>
      <rPr>
        <sz val="11"/>
        <color theme="1"/>
        <rFont val="宋体"/>
        <charset val="134"/>
      </rPr>
      <t>审核资金的来源是否是专款专用的资金，需要提供项目批复文件</t>
    </r>
  </si>
  <si>
    <r>
      <rPr>
        <sz val="11"/>
        <color rgb="FFFF0000"/>
        <rFont val="宋体"/>
        <charset val="134"/>
      </rPr>
      <t>多物理谱仪系统</t>
    </r>
  </si>
  <si>
    <r>
      <rPr>
        <sz val="11"/>
        <color rgb="FFFF0000"/>
        <rFont val="宋体"/>
        <charset val="134"/>
      </rPr>
      <t>东莞理工学院（松山湖）</t>
    </r>
  </si>
  <si>
    <r>
      <rPr>
        <sz val="11"/>
        <color theme="1"/>
        <rFont val="宋体"/>
        <charset val="134"/>
      </rPr>
      <t>颈戴耳机</t>
    </r>
    <r>
      <rPr>
        <sz val="11"/>
        <color theme="1"/>
        <rFont val="Arial Narrow"/>
        <charset val="134"/>
      </rPr>
      <t>CM70-F</t>
    </r>
    <r>
      <rPr>
        <sz val="11"/>
        <color theme="1"/>
        <rFont val="宋体"/>
        <charset val="134"/>
      </rPr>
      <t>项目</t>
    </r>
  </si>
  <si>
    <r>
      <rPr>
        <sz val="11"/>
        <color theme="1"/>
        <rFont val="宋体"/>
        <charset val="134"/>
      </rPr>
      <t>颈戴耳机</t>
    </r>
    <r>
      <rPr>
        <sz val="11"/>
        <color theme="1"/>
        <rFont val="Arial Narrow"/>
        <charset val="134"/>
      </rPr>
      <t>NILE</t>
    </r>
    <r>
      <rPr>
        <sz val="11"/>
        <color theme="1"/>
        <rFont val="宋体"/>
        <charset val="134"/>
      </rPr>
      <t>项目</t>
    </r>
  </si>
  <si>
    <r>
      <rPr>
        <sz val="11"/>
        <color theme="1"/>
        <rFont val="宋体"/>
        <charset val="134"/>
      </rPr>
      <t>佳禾智能科技股份有限公司</t>
    </r>
  </si>
  <si>
    <r>
      <rPr>
        <sz val="11"/>
        <color theme="1"/>
        <rFont val="宋体"/>
        <charset val="134"/>
      </rPr>
      <t>华为终端有限公司（松山湖）</t>
    </r>
  </si>
  <si>
    <r>
      <rPr>
        <sz val="11"/>
        <color theme="1"/>
        <rFont val="宋体"/>
        <charset val="134"/>
      </rPr>
      <t>技术转让补贴</t>
    </r>
  </si>
  <si>
    <r>
      <rPr>
        <sz val="11"/>
        <color theme="1"/>
        <rFont val="宋体"/>
        <charset val="134"/>
      </rPr>
      <t>一种光电材料及其制备方法与在有机电子器件中的应用</t>
    </r>
  </si>
  <si>
    <r>
      <rPr>
        <sz val="11"/>
        <color theme="1"/>
        <rFont val="宋体"/>
        <charset val="134"/>
      </rPr>
      <t>东莞伏安光电科技有限公司</t>
    </r>
  </si>
  <si>
    <r>
      <rPr>
        <sz val="11"/>
        <color theme="1"/>
        <rFont val="宋体"/>
        <charset val="134"/>
      </rPr>
      <t>华南理工大学</t>
    </r>
  </si>
  <si>
    <r>
      <rPr>
        <sz val="11"/>
        <color theme="1"/>
        <rFont val="宋体"/>
        <charset val="134"/>
      </rPr>
      <t>技术转让补贴类的申报单位为购买方，即合同甲方，需明确核查购买技术成果资金的来源，如属财政专项经费需披露）</t>
    </r>
  </si>
  <si>
    <r>
      <rPr>
        <sz val="11"/>
        <color theme="1"/>
        <rFont val="宋体"/>
        <charset val="134"/>
      </rPr>
      <t>拨款资金来源。属不属于财政资金，</t>
    </r>
  </si>
  <si>
    <r>
      <rPr>
        <b/>
        <sz val="11"/>
        <color theme="1"/>
        <rFont val="宋体"/>
        <charset val="134"/>
      </rPr>
      <t>小计</t>
    </r>
  </si>
  <si>
    <t>东莞松山湖促进科技成果转移转化项目明细表</t>
  </si>
  <si>
    <t>金额单位：元</t>
  </si>
  <si>
    <t>申报技术交易金额</t>
  </si>
  <si>
    <t>核定技术交易金额</t>
  </si>
  <si>
    <t>拟资助金额</t>
  </si>
  <si>
    <t>备注</t>
  </si>
  <si>
    <t>技术开发合同类补助</t>
  </si>
  <si>
    <t>广东群欣工业技术协同创新研究院有限公司</t>
  </si>
  <si>
    <t>一款封闭箱体全频大功率RGB桌面电竞音箱的开发</t>
  </si>
  <si>
    <t>一款多层箱体结构电子分频高解析RGB电竞音箱的开发</t>
  </si>
  <si>
    <t>功能性食品与日化产品开发</t>
  </si>
  <si>
    <t>东莞市长勋电子商务有限公司（松山湖）</t>
  </si>
  <si>
    <t>香薰精油成分分析、功能评价与新品种精油开发</t>
  </si>
  <si>
    <t>广东臻香荟生物科技有限公司（松山湖）</t>
  </si>
  <si>
    <t>华南理工大学（广州市天河区）</t>
  </si>
  <si>
    <t>合计</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</si>
</sst>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 #,##0.0_ ;_ * \-#,##0.0_ ;_ * &quot;-&quot;??_ ;_ @_ "/>
    <numFmt numFmtId="177" formatCode="#,##0_ "/>
    <numFmt numFmtId="178" formatCode="_ * #,##0.0000_ ;_ * \-#,##0.0000_ ;_ * &quot;-&quot;??_ ;_ @_ "/>
    <numFmt numFmtId="179" formatCode="_ * #,##0.00000_ ;_ * \-#,##0.00000_ ;_ * &quot;-&quot;??_ ;_ @_ "/>
    <numFmt numFmtId="180" formatCode="_ * #,##0.00000_ ;_ * \-#,##0.00000_ ;_ * &quot;-&quot;?????_ ;_ @_ "/>
  </numFmts>
  <fonts count="36">
    <font>
      <sz val="11"/>
      <color theme="1"/>
      <name val="宋体"/>
      <charset val="134"/>
      <scheme val="minor"/>
    </font>
    <font>
      <sz val="11"/>
      <name val="宋体"/>
      <charset val="134"/>
      <scheme val="minor"/>
    </font>
    <font>
      <b/>
      <sz val="18"/>
      <color theme="1"/>
      <name val="宋体"/>
      <charset val="134"/>
      <scheme val="minor"/>
    </font>
    <font>
      <sz val="10"/>
      <color theme="1"/>
      <name val="宋体"/>
      <charset val="134"/>
      <scheme val="minor"/>
    </font>
    <font>
      <sz val="10"/>
      <name val="Arial Narrow"/>
      <charset val="134"/>
    </font>
    <font>
      <sz val="10"/>
      <name val="宋体"/>
      <charset val="134"/>
      <scheme val="minor"/>
    </font>
    <font>
      <sz val="10"/>
      <color theme="1"/>
      <name val="Arial Narrow"/>
      <charset val="134"/>
    </font>
    <font>
      <sz val="10"/>
      <color theme="1"/>
      <name val="宋体"/>
      <charset val="134"/>
    </font>
    <font>
      <sz val="11"/>
      <name val="Arial Narrow"/>
      <charset val="134"/>
    </font>
    <font>
      <sz val="11"/>
      <color theme="1"/>
      <name val="Arial Narrow"/>
      <charset val="134"/>
    </font>
    <font>
      <b/>
      <sz val="11"/>
      <color theme="1"/>
      <name val="Arial Narrow"/>
      <charset val="134"/>
    </font>
    <font>
      <sz val="11"/>
      <color rgb="FFFF0000"/>
      <name val="Arial Narrow"/>
      <charset val="134"/>
    </font>
    <font>
      <sz val="11"/>
      <color rgb="FFFF0000"/>
      <name val="宋体"/>
      <charset val="134"/>
    </font>
    <font>
      <sz val="11"/>
      <color theme="1"/>
      <name val="宋体"/>
      <charset val="134"/>
    </font>
    <font>
      <b/>
      <sz val="11"/>
      <color theme="1"/>
      <name val="宋体"/>
      <charset val="134"/>
      <scheme val="minor"/>
    </font>
    <font>
      <sz val="11"/>
      <color rgb="FFFF0000"/>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b/>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2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23" fillId="12"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12" applyNumberFormat="0" applyFont="0" applyAlignment="0" applyProtection="0">
      <alignment vertical="center"/>
    </xf>
    <xf numFmtId="0" fontId="17" fillId="7"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0" applyNumberFormat="0" applyFill="0" applyAlignment="0" applyProtection="0">
      <alignment vertical="center"/>
    </xf>
    <xf numFmtId="0" fontId="34" fillId="0" borderId="10" applyNumberFormat="0" applyFill="0" applyAlignment="0" applyProtection="0">
      <alignment vertical="center"/>
    </xf>
    <xf numFmtId="0" fontId="17" fillId="18" borderId="0" applyNumberFormat="0" applyBorder="0" applyAlignment="0" applyProtection="0">
      <alignment vertical="center"/>
    </xf>
    <xf numFmtId="0" fontId="28" fillId="0" borderId="13" applyNumberFormat="0" applyFill="0" applyAlignment="0" applyProtection="0">
      <alignment vertical="center"/>
    </xf>
    <xf numFmtId="0" fontId="17" fillId="25" borderId="0" applyNumberFormat="0" applyBorder="0" applyAlignment="0" applyProtection="0">
      <alignment vertical="center"/>
    </xf>
    <xf numFmtId="0" fontId="32" fillId="20" borderId="11" applyNumberFormat="0" applyAlignment="0" applyProtection="0">
      <alignment vertical="center"/>
    </xf>
    <xf numFmtId="0" fontId="31" fillId="20" borderId="7" applyNumberFormat="0" applyAlignment="0" applyProtection="0">
      <alignment vertical="center"/>
    </xf>
    <xf numFmtId="0" fontId="26" fillId="17" borderId="9" applyNumberFormat="0" applyAlignment="0" applyProtection="0">
      <alignment vertical="center"/>
    </xf>
    <xf numFmtId="0" fontId="16" fillId="24" borderId="0" applyNumberFormat="0" applyBorder="0" applyAlignment="0" applyProtection="0">
      <alignment vertical="center"/>
    </xf>
    <xf numFmtId="0" fontId="17" fillId="15" borderId="0" applyNumberFormat="0" applyBorder="0" applyAlignment="0" applyProtection="0">
      <alignment vertical="center"/>
    </xf>
    <xf numFmtId="0" fontId="24" fillId="0" borderId="8" applyNumberFormat="0" applyFill="0" applyAlignment="0" applyProtection="0">
      <alignment vertical="center"/>
    </xf>
    <xf numFmtId="0" fontId="18" fillId="0" borderId="6" applyNumberFormat="0" applyFill="0" applyAlignment="0" applyProtection="0">
      <alignment vertical="center"/>
    </xf>
    <xf numFmtId="0" fontId="20" fillId="10" borderId="0" applyNumberFormat="0" applyBorder="0" applyAlignment="0" applyProtection="0">
      <alignment vertical="center"/>
    </xf>
    <xf numFmtId="0" fontId="30" fillId="19" borderId="0" applyNumberFormat="0" applyBorder="0" applyAlignment="0" applyProtection="0">
      <alignment vertical="center"/>
    </xf>
    <xf numFmtId="0" fontId="16" fillId="28" borderId="0" applyNumberFormat="0" applyBorder="0" applyAlignment="0" applyProtection="0">
      <alignment vertical="center"/>
    </xf>
    <xf numFmtId="0" fontId="17" fillId="14" borderId="0" applyNumberFormat="0" applyBorder="0" applyAlignment="0" applyProtection="0">
      <alignment vertical="center"/>
    </xf>
    <xf numFmtId="0" fontId="16" fillId="29"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16" fillId="23" borderId="0" applyNumberFormat="0" applyBorder="0" applyAlignment="0" applyProtection="0">
      <alignment vertical="center"/>
    </xf>
    <xf numFmtId="0" fontId="17" fillId="5" borderId="0" applyNumberFormat="0" applyBorder="0" applyAlignment="0" applyProtection="0">
      <alignment vertical="center"/>
    </xf>
    <xf numFmtId="0" fontId="17" fillId="13" borderId="0" applyNumberFormat="0" applyBorder="0" applyAlignment="0" applyProtection="0">
      <alignment vertical="center"/>
    </xf>
    <xf numFmtId="0" fontId="16" fillId="4" borderId="0" applyNumberFormat="0" applyBorder="0" applyAlignment="0" applyProtection="0">
      <alignment vertical="center"/>
    </xf>
    <xf numFmtId="0" fontId="16" fillId="32" borderId="0" applyNumberFormat="0" applyBorder="0" applyAlignment="0" applyProtection="0">
      <alignment vertical="center"/>
    </xf>
    <xf numFmtId="0" fontId="17" fillId="22" borderId="0" applyNumberFormat="0" applyBorder="0" applyAlignment="0" applyProtection="0">
      <alignment vertical="center"/>
    </xf>
    <xf numFmtId="0" fontId="16" fillId="26" borderId="0" applyNumberFormat="0" applyBorder="0" applyAlignment="0" applyProtection="0">
      <alignment vertical="center"/>
    </xf>
    <xf numFmtId="0" fontId="17" fillId="16" borderId="0" applyNumberFormat="0" applyBorder="0" applyAlignment="0" applyProtection="0">
      <alignment vertical="center"/>
    </xf>
    <xf numFmtId="0" fontId="17" fillId="31" borderId="0" applyNumberFormat="0" applyBorder="0" applyAlignment="0" applyProtection="0">
      <alignment vertical="center"/>
    </xf>
    <xf numFmtId="0" fontId="16" fillId="3" borderId="0" applyNumberFormat="0" applyBorder="0" applyAlignment="0" applyProtection="0">
      <alignment vertical="center"/>
    </xf>
    <xf numFmtId="0" fontId="17" fillId="30" borderId="0" applyNumberFormat="0" applyBorder="0" applyAlignment="0" applyProtection="0">
      <alignment vertical="center"/>
    </xf>
  </cellStyleXfs>
  <cellXfs count="90">
    <xf numFmtId="0" fontId="0" fillId="0" borderId="0" xfId="0">
      <alignment vertical="center"/>
    </xf>
    <xf numFmtId="0" fontId="1" fillId="0" borderId="0" xfId="0" applyFont="1" applyFill="1">
      <alignment vertical="center"/>
    </xf>
    <xf numFmtId="176" fontId="0" fillId="0" borderId="0" xfId="0" applyNumberFormat="1">
      <alignment vertical="center"/>
    </xf>
    <xf numFmtId="0" fontId="0" fillId="0" borderId="0" xfId="0" applyAlignment="1">
      <alignment horizontal="left" vertical="center"/>
    </xf>
    <xf numFmtId="43" fontId="0" fillId="0" borderId="0" xfId="8" applyFo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176" fontId="3" fillId="0" borderId="1" xfId="8" applyNumberFormat="1" applyFont="1" applyFill="1" applyBorder="1" applyAlignment="1">
      <alignment horizontal="center" vertical="center"/>
    </xf>
    <xf numFmtId="43" fontId="3" fillId="0" borderId="1" xfId="8" applyFont="1" applyFill="1" applyBorder="1" applyAlignment="1">
      <alignment horizontal="center" vertical="center" shrinkToFit="1"/>
    </xf>
    <xf numFmtId="43" fontId="3" fillId="0" borderId="1" xfId="8" applyFont="1" applyFill="1" applyBorder="1" applyAlignment="1">
      <alignment horizontal="center" vertical="center" wrapText="1"/>
    </xf>
    <xf numFmtId="177" fontId="4" fillId="0" borderId="1" xfId="8" applyNumberFormat="1" applyFont="1" applyFill="1" applyBorder="1" applyAlignment="1">
      <alignment horizontal="center" vertical="center"/>
    </xf>
    <xf numFmtId="43" fontId="5" fillId="0" borderId="1" xfId="8" applyFont="1" applyFill="1" applyBorder="1" applyAlignment="1">
      <alignment horizontal="center" vertical="center" wrapText="1" shrinkToFit="1"/>
    </xf>
    <xf numFmtId="43" fontId="4" fillId="0" borderId="1" xfId="8" applyNumberFormat="1" applyFont="1" applyFill="1" applyBorder="1" applyAlignment="1">
      <alignment vertical="center"/>
    </xf>
    <xf numFmtId="43" fontId="4" fillId="0" borderId="1" xfId="8" applyFont="1" applyFill="1" applyBorder="1" applyAlignment="1">
      <alignment vertical="center"/>
    </xf>
    <xf numFmtId="176" fontId="0" fillId="0" borderId="2"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1" xfId="0" applyBorder="1">
      <alignment vertical="center"/>
    </xf>
    <xf numFmtId="43" fontId="6" fillId="0" borderId="1" xfId="8" applyFont="1" applyFill="1" applyBorder="1" applyAlignment="1">
      <alignment vertical="center"/>
    </xf>
    <xf numFmtId="178" fontId="6" fillId="0" borderId="1" xfId="8" applyNumberFormat="1" applyFont="1" applyFill="1" applyBorder="1" applyAlignment="1">
      <alignment vertical="center"/>
    </xf>
    <xf numFmtId="43" fontId="6" fillId="0" borderId="0" xfId="8" applyFont="1">
      <alignment vertical="center"/>
    </xf>
    <xf numFmtId="43" fontId="6" fillId="0" borderId="0" xfId="8" applyFont="1" applyFill="1" applyAlignment="1">
      <alignment vertical="center"/>
    </xf>
    <xf numFmtId="43" fontId="0" fillId="0" borderId="0" xfId="0" applyNumberFormat="1">
      <alignment vertical="center"/>
    </xf>
    <xf numFmtId="43" fontId="7" fillId="0" borderId="1" xfId="8" applyFont="1" applyFill="1" applyBorder="1" applyAlignment="1">
      <alignment horizontal="center" vertical="center" wrapText="1"/>
    </xf>
    <xf numFmtId="43" fontId="8" fillId="0" borderId="1" xfId="8" applyFont="1" applyFill="1" applyBorder="1" applyAlignment="1">
      <alignment vertical="center"/>
    </xf>
    <xf numFmtId="0" fontId="9" fillId="2" borderId="0" xfId="0" applyFont="1" applyFill="1">
      <alignment vertical="center"/>
    </xf>
    <xf numFmtId="0" fontId="9" fillId="0" borderId="0" xfId="0" applyFont="1">
      <alignment vertical="center"/>
    </xf>
    <xf numFmtId="0" fontId="9" fillId="0" borderId="0" xfId="0" applyFont="1" applyAlignment="1">
      <alignment horizontal="left" vertical="center"/>
    </xf>
    <xf numFmtId="43" fontId="9" fillId="0" borderId="0" xfId="8" applyFont="1">
      <alignment vertical="center"/>
    </xf>
    <xf numFmtId="179" fontId="9" fillId="0" borderId="0" xfId="8" applyNumberFormat="1" applyFont="1">
      <alignment vertical="center"/>
    </xf>
    <xf numFmtId="0" fontId="10" fillId="0" borderId="5" xfId="0" applyFont="1" applyFill="1" applyBorder="1" applyAlignment="1">
      <alignment horizontal="center" vertical="center"/>
    </xf>
    <xf numFmtId="0" fontId="10" fillId="0" borderId="0" xfId="0" applyFont="1" applyFill="1" applyAlignment="1">
      <alignment horizontal="center" vertical="center"/>
    </xf>
    <xf numFmtId="0" fontId="9" fillId="0" borderId="1" xfId="0" applyFont="1" applyFill="1" applyBorder="1" applyAlignment="1">
      <alignment horizontal="center" vertical="center"/>
    </xf>
    <xf numFmtId="43" fontId="9" fillId="0" borderId="1" xfId="8" applyFont="1" applyFill="1" applyBorder="1" applyAlignment="1">
      <alignment horizontal="center" vertical="center"/>
    </xf>
    <xf numFmtId="179" fontId="9" fillId="0" borderId="1" xfId="8" applyNumberFormat="1" applyFont="1" applyFill="1" applyBorder="1" applyAlignment="1">
      <alignment horizontal="center" vertical="center" wrapText="1"/>
    </xf>
    <xf numFmtId="179" fontId="9" fillId="0" borderId="1" xfId="8" applyNumberFormat="1" applyFont="1" applyFill="1" applyBorder="1" applyAlignment="1">
      <alignment vertical="center" wrapText="1"/>
    </xf>
    <xf numFmtId="0" fontId="9" fillId="0" borderId="1" xfId="0" applyFont="1" applyFill="1" applyBorder="1" applyAlignment="1">
      <alignment horizontal="left" vertical="center"/>
    </xf>
    <xf numFmtId="43" fontId="9" fillId="0" borderId="1" xfId="8" applyFont="1" applyFill="1" applyBorder="1" applyAlignment="1">
      <alignment horizontal="center" vertical="center" wrapText="1"/>
    </xf>
    <xf numFmtId="179" fontId="9" fillId="0" borderId="1" xfId="8" applyNumberFormat="1" applyFont="1" applyFill="1" applyBorder="1" applyAlignment="1">
      <alignment horizontal="center" vertical="center"/>
    </xf>
    <xf numFmtId="179" fontId="9" fillId="0" borderId="1" xfId="8" applyNumberFormat="1" applyFont="1" applyFill="1" applyBorder="1" applyAlignment="1">
      <alignment vertical="center"/>
    </xf>
    <xf numFmtId="0" fontId="9" fillId="0" borderId="0" xfId="0" applyFont="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179" fontId="9" fillId="2" borderId="1" xfId="8" applyNumberFormat="1" applyFont="1" applyFill="1" applyBorder="1" applyAlignment="1">
      <alignment horizontal="center" vertical="center"/>
    </xf>
    <xf numFmtId="179" fontId="9" fillId="2" borderId="1" xfId="8" applyNumberFormat="1" applyFont="1" applyFill="1" applyBorder="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xf>
    <xf numFmtId="43" fontId="12" fillId="2" borderId="1" xfId="8" applyFont="1" applyFill="1" applyBorder="1" applyAlignment="1">
      <alignment horizontal="center" vertical="center" wrapText="1"/>
    </xf>
    <xf numFmtId="179" fontId="11" fillId="2" borderId="1" xfId="8" applyNumberFormat="1" applyFont="1" applyFill="1" applyBorder="1" applyAlignment="1">
      <alignment horizontal="center" vertical="center"/>
    </xf>
    <xf numFmtId="179" fontId="11" fillId="2" borderId="1" xfId="8" applyNumberFormat="1" applyFont="1" applyFill="1" applyBorder="1" applyAlignment="1">
      <alignment vertical="center"/>
    </xf>
    <xf numFmtId="43" fontId="11" fillId="2" borderId="1" xfId="8" applyFont="1" applyFill="1" applyBorder="1" applyAlignment="1">
      <alignment horizontal="center" vertical="center" wrapText="1"/>
    </xf>
    <xf numFmtId="0" fontId="13" fillId="0" borderId="1" xfId="0" applyFont="1" applyFill="1" applyBorder="1" applyAlignment="1">
      <alignment horizontal="center" vertical="center"/>
    </xf>
    <xf numFmtId="43" fontId="13" fillId="0" borderId="1" xfId="8" applyFont="1" applyFill="1" applyBorder="1" applyAlignment="1">
      <alignment horizontal="center" vertical="center" wrapText="1"/>
    </xf>
    <xf numFmtId="0" fontId="9" fillId="0" borderId="0" xfId="0" applyFont="1" applyAlignment="1">
      <alignment vertical="center" wrapText="1"/>
    </xf>
    <xf numFmtId="0" fontId="10" fillId="0" borderId="1" xfId="0" applyFont="1" applyFill="1" applyBorder="1" applyAlignment="1">
      <alignment horizontal="center" vertical="center"/>
    </xf>
    <xf numFmtId="43" fontId="10" fillId="0" borderId="1" xfId="8" applyFont="1" applyFill="1" applyBorder="1" applyAlignment="1">
      <alignment horizontal="center" vertical="center"/>
    </xf>
    <xf numFmtId="179" fontId="10" fillId="0" borderId="1" xfId="8" applyNumberFormat="1" applyFont="1" applyFill="1" applyBorder="1" applyAlignment="1">
      <alignment vertical="center"/>
    </xf>
    <xf numFmtId="0" fontId="9" fillId="0" borderId="0" xfId="0" applyFont="1" applyFill="1" applyBorder="1">
      <alignment vertical="center"/>
    </xf>
    <xf numFmtId="0" fontId="9" fillId="2" borderId="0" xfId="0" applyFont="1" applyFill="1" applyAlignment="1">
      <alignment horizontal="left" vertical="center" wrapText="1"/>
    </xf>
    <xf numFmtId="0" fontId="0" fillId="2" borderId="0" xfId="0" applyFill="1">
      <alignment vertical="center"/>
    </xf>
    <xf numFmtId="0" fontId="14" fillId="0" borderId="5" xfId="0" applyFont="1" applyFill="1" applyBorder="1" applyAlignment="1">
      <alignment horizontal="center" vertical="center"/>
    </xf>
    <xf numFmtId="0" fontId="14" fillId="0" borderId="0" xfId="0" applyFont="1" applyFill="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179" fontId="0" fillId="0" borderId="1" xfId="8" applyNumberFormat="1" applyFont="1" applyFill="1" applyBorder="1" applyAlignment="1">
      <alignment horizontal="center" vertical="center"/>
    </xf>
    <xf numFmtId="179" fontId="0" fillId="0" borderId="1" xfId="8" applyNumberFormat="1" applyFont="1" applyFill="1" applyBorder="1" applyAlignment="1">
      <alignment vertical="center"/>
    </xf>
    <xf numFmtId="0" fontId="0" fillId="0" borderId="0" xfId="0" applyFont="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179" fontId="0" fillId="2" borderId="1" xfId="8" applyNumberFormat="1" applyFont="1" applyFill="1" applyBorder="1" applyAlignment="1">
      <alignment horizontal="center" vertical="center"/>
    </xf>
    <xf numFmtId="179" fontId="0" fillId="2" borderId="1" xfId="8" applyNumberFormat="1" applyFont="1" applyFill="1" applyBorder="1" applyAlignment="1">
      <alignment vertic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9" fontId="15" fillId="0" borderId="1" xfId="8" applyNumberFormat="1" applyFont="1" applyFill="1" applyBorder="1" applyAlignment="1">
      <alignment horizontal="center" vertical="center"/>
    </xf>
    <xf numFmtId="179" fontId="15" fillId="0" borderId="1" xfId="8" applyNumberFormat="1" applyFont="1" applyFill="1" applyBorder="1" applyAlignment="1">
      <alignment vertical="center"/>
    </xf>
    <xf numFmtId="0" fontId="0" fillId="0" borderId="0" xfId="0" applyAlignment="1">
      <alignment vertical="center" wrapText="1"/>
    </xf>
    <xf numFmtId="0" fontId="0" fillId="0" borderId="1" xfId="0" applyFont="1" applyFill="1" applyBorder="1" applyAlignment="1">
      <alignment vertical="center"/>
    </xf>
    <xf numFmtId="0" fontId="14" fillId="0" borderId="1" xfId="0" applyFont="1" applyFill="1" applyBorder="1" applyAlignment="1">
      <alignment horizontal="center" vertical="center"/>
    </xf>
    <xf numFmtId="179" fontId="14" fillId="0" borderId="1" xfId="8" applyNumberFormat="1" applyFont="1" applyFill="1" applyBorder="1" applyAlignment="1">
      <alignment vertical="center"/>
    </xf>
    <xf numFmtId="179" fontId="0" fillId="0" borderId="0" xfId="0" applyNumberFormat="1">
      <alignment vertical="center"/>
    </xf>
    <xf numFmtId="180"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B19" workbookViewId="0">
      <selection activeCell="G25" sqref="G25"/>
    </sheetView>
  </sheetViews>
  <sheetFormatPr defaultColWidth="9" defaultRowHeight="13.5"/>
  <cols>
    <col min="1" max="1" width="5.10833333333333" customWidth="1"/>
    <col min="2" max="2" width="16.3333333333333" customWidth="1"/>
    <col min="3" max="3" width="40.3333333333333" style="3" customWidth="1"/>
    <col min="4" max="4" width="30.3333333333333" customWidth="1"/>
    <col min="5" max="5" width="30.775" customWidth="1"/>
    <col min="6" max="6" width="14.4416666666667" customWidth="1"/>
    <col min="7" max="7" width="16.1083333333333" customWidth="1"/>
    <col min="8" max="8" width="15.6666666666667" customWidth="1"/>
  </cols>
  <sheetData>
    <row r="1" ht="33.9" customHeight="1" spans="1:7">
      <c r="A1" s="62" t="s">
        <v>0</v>
      </c>
      <c r="B1" s="63"/>
      <c r="C1" s="63"/>
      <c r="D1" s="63"/>
      <c r="E1" s="63"/>
      <c r="F1" s="63"/>
      <c r="G1" s="63"/>
    </row>
    <row r="2" ht="27" spans="1:8">
      <c r="A2" s="64" t="s">
        <v>1</v>
      </c>
      <c r="B2" s="64" t="s">
        <v>2</v>
      </c>
      <c r="C2" s="64" t="s">
        <v>3</v>
      </c>
      <c r="D2" s="64" t="s">
        <v>4</v>
      </c>
      <c r="E2" s="64" t="s">
        <v>5</v>
      </c>
      <c r="F2" s="65" t="s">
        <v>6</v>
      </c>
      <c r="G2" s="66" t="s">
        <v>7</v>
      </c>
      <c r="H2" t="s">
        <v>8</v>
      </c>
    </row>
    <row r="3" ht="27" spans="1:8">
      <c r="A3" s="64">
        <v>1</v>
      </c>
      <c r="B3" s="67" t="s">
        <v>9</v>
      </c>
      <c r="C3" s="68" t="s">
        <v>10</v>
      </c>
      <c r="D3" s="67" t="s">
        <v>11</v>
      </c>
      <c r="E3" s="65" t="s">
        <v>12</v>
      </c>
      <c r="F3" s="69">
        <v>1.06</v>
      </c>
      <c r="G3" s="70">
        <f t="shared" ref="G3:G19" si="0">F3/0.02</f>
        <v>53</v>
      </c>
      <c r="H3" s="71" t="s">
        <v>13</v>
      </c>
    </row>
    <row r="4" ht="27" spans="1:8">
      <c r="A4" s="64">
        <v>2</v>
      </c>
      <c r="B4" s="67" t="s">
        <v>9</v>
      </c>
      <c r="C4" s="72" t="s">
        <v>14</v>
      </c>
      <c r="D4" s="64" t="s">
        <v>15</v>
      </c>
      <c r="E4" s="73" t="s">
        <v>16</v>
      </c>
      <c r="F4" s="69">
        <v>0.837</v>
      </c>
      <c r="G4" s="70">
        <f t="shared" si="0"/>
        <v>41.85</v>
      </c>
      <c r="H4" s="74"/>
    </row>
    <row r="5" spans="1:8">
      <c r="A5" s="64">
        <v>3</v>
      </c>
      <c r="B5" s="67" t="s">
        <v>9</v>
      </c>
      <c r="C5" s="72" t="s">
        <v>17</v>
      </c>
      <c r="D5" s="64" t="s">
        <v>15</v>
      </c>
      <c r="E5" s="73" t="s">
        <v>18</v>
      </c>
      <c r="F5" s="69">
        <v>0.4</v>
      </c>
      <c r="G5" s="70">
        <f t="shared" si="0"/>
        <v>20</v>
      </c>
      <c r="H5" s="74"/>
    </row>
    <row r="6" spans="1:8">
      <c r="A6" s="64">
        <v>4</v>
      </c>
      <c r="B6" s="67" t="s">
        <v>9</v>
      </c>
      <c r="C6" s="72" t="s">
        <v>19</v>
      </c>
      <c r="D6" s="64" t="s">
        <v>15</v>
      </c>
      <c r="E6" s="73"/>
      <c r="F6" s="69">
        <v>0.4</v>
      </c>
      <c r="G6" s="70">
        <f t="shared" si="0"/>
        <v>20</v>
      </c>
      <c r="H6" s="74"/>
    </row>
    <row r="7" spans="1:8">
      <c r="A7" s="64">
        <v>5</v>
      </c>
      <c r="B7" s="67" t="s">
        <v>9</v>
      </c>
      <c r="C7" s="72" t="s">
        <v>20</v>
      </c>
      <c r="D7" s="64" t="s">
        <v>15</v>
      </c>
      <c r="E7" s="73" t="s">
        <v>21</v>
      </c>
      <c r="F7" s="69">
        <v>1.315</v>
      </c>
      <c r="G7" s="70">
        <f t="shared" si="0"/>
        <v>65.75</v>
      </c>
      <c r="H7" s="74"/>
    </row>
    <row r="8" spans="1:8">
      <c r="A8" s="64">
        <v>6</v>
      </c>
      <c r="B8" s="67" t="s">
        <v>9</v>
      </c>
      <c r="C8" s="72" t="s">
        <v>22</v>
      </c>
      <c r="D8" s="64" t="s">
        <v>15</v>
      </c>
      <c r="E8" s="73"/>
      <c r="F8" s="69">
        <v>1.2554</v>
      </c>
      <c r="G8" s="70">
        <f t="shared" si="0"/>
        <v>62.77</v>
      </c>
      <c r="H8" s="74"/>
    </row>
    <row r="9" spans="1:8">
      <c r="A9" s="64">
        <v>7</v>
      </c>
      <c r="B9" s="67" t="s">
        <v>9</v>
      </c>
      <c r="C9" s="72" t="s">
        <v>23</v>
      </c>
      <c r="D9" s="64" t="s">
        <v>15</v>
      </c>
      <c r="E9" s="73"/>
      <c r="F9" s="69">
        <v>1.355</v>
      </c>
      <c r="G9" s="70">
        <f t="shared" si="0"/>
        <v>67.75</v>
      </c>
      <c r="H9" s="74"/>
    </row>
    <row r="10" spans="1:8">
      <c r="A10" s="64">
        <v>8</v>
      </c>
      <c r="B10" s="67" t="s">
        <v>9</v>
      </c>
      <c r="C10" s="72" t="s">
        <v>24</v>
      </c>
      <c r="D10" s="64" t="s">
        <v>15</v>
      </c>
      <c r="E10" s="73"/>
      <c r="F10" s="69">
        <v>1.295</v>
      </c>
      <c r="G10" s="70">
        <f t="shared" si="0"/>
        <v>64.75</v>
      </c>
      <c r="H10" s="74"/>
    </row>
    <row r="11" spans="1:8">
      <c r="A11" s="64">
        <v>9</v>
      </c>
      <c r="B11" s="67" t="s">
        <v>9</v>
      </c>
      <c r="C11" s="72" t="s">
        <v>25</v>
      </c>
      <c r="D11" s="64" t="s">
        <v>15</v>
      </c>
      <c r="E11" s="73"/>
      <c r="F11" s="69">
        <v>1.3346</v>
      </c>
      <c r="G11" s="70">
        <f t="shared" si="0"/>
        <v>66.73</v>
      </c>
      <c r="H11" s="74"/>
    </row>
    <row r="12" spans="1:8">
      <c r="A12" s="64">
        <v>10</v>
      </c>
      <c r="B12" s="67" t="s">
        <v>9</v>
      </c>
      <c r="C12" s="72" t="s">
        <v>26</v>
      </c>
      <c r="D12" s="64" t="s">
        <v>15</v>
      </c>
      <c r="E12" s="73" t="s">
        <v>27</v>
      </c>
      <c r="F12" s="69">
        <v>1.4966</v>
      </c>
      <c r="G12" s="70">
        <f t="shared" si="0"/>
        <v>74.83</v>
      </c>
      <c r="H12" s="74"/>
    </row>
    <row r="13" s="61" customFormat="1" spans="1:8">
      <c r="A13" s="75">
        <v>11</v>
      </c>
      <c r="B13" s="67" t="s">
        <v>9</v>
      </c>
      <c r="C13" s="76" t="s">
        <v>28</v>
      </c>
      <c r="D13" s="75" t="s">
        <v>15</v>
      </c>
      <c r="E13" s="73"/>
      <c r="F13" s="77">
        <v>1.5566</v>
      </c>
      <c r="G13" s="78">
        <f t="shared" si="0"/>
        <v>77.83</v>
      </c>
      <c r="H13" s="74"/>
    </row>
    <row r="14" spans="1:8">
      <c r="A14" s="64">
        <v>12</v>
      </c>
      <c r="B14" s="67" t="s">
        <v>9</v>
      </c>
      <c r="C14" s="72" t="s">
        <v>29</v>
      </c>
      <c r="D14" s="64" t="s">
        <v>15</v>
      </c>
      <c r="E14" s="73" t="s">
        <v>30</v>
      </c>
      <c r="F14" s="69">
        <v>1.017</v>
      </c>
      <c r="G14" s="70">
        <f t="shared" si="0"/>
        <v>50.85</v>
      </c>
      <c r="H14" s="74"/>
    </row>
    <row r="15" spans="1:8">
      <c r="A15" s="64">
        <v>13</v>
      </c>
      <c r="B15" s="67" t="s">
        <v>9</v>
      </c>
      <c r="C15" s="72" t="s">
        <v>31</v>
      </c>
      <c r="D15" s="64" t="s">
        <v>15</v>
      </c>
      <c r="E15" s="73"/>
      <c r="F15" s="69">
        <v>0.9566</v>
      </c>
      <c r="G15" s="70">
        <f t="shared" si="0"/>
        <v>47.83</v>
      </c>
      <c r="H15" s="74"/>
    </row>
    <row r="16" spans="1:8">
      <c r="A16" s="64">
        <v>14</v>
      </c>
      <c r="B16" s="67" t="s">
        <v>9</v>
      </c>
      <c r="C16" s="72" t="s">
        <v>32</v>
      </c>
      <c r="D16" s="64" t="s">
        <v>15</v>
      </c>
      <c r="E16" s="73" t="s">
        <v>33</v>
      </c>
      <c r="F16" s="69">
        <v>0.5966</v>
      </c>
      <c r="G16" s="70">
        <f t="shared" si="0"/>
        <v>29.83</v>
      </c>
      <c r="H16" s="74"/>
    </row>
    <row r="17" spans="1:8">
      <c r="A17" s="64">
        <v>15</v>
      </c>
      <c r="B17" s="67" t="s">
        <v>9</v>
      </c>
      <c r="C17" s="72" t="s">
        <v>34</v>
      </c>
      <c r="D17" s="64" t="s">
        <v>15</v>
      </c>
      <c r="E17" s="73"/>
      <c r="F17" s="69">
        <v>0.597</v>
      </c>
      <c r="G17" s="70">
        <f t="shared" si="0"/>
        <v>29.85</v>
      </c>
      <c r="H17" s="74"/>
    </row>
    <row r="18" ht="27" spans="1:8">
      <c r="A18" s="64">
        <v>16</v>
      </c>
      <c r="B18" s="67" t="s">
        <v>9</v>
      </c>
      <c r="C18" s="72" t="s">
        <v>35</v>
      </c>
      <c r="D18" s="67" t="s">
        <v>36</v>
      </c>
      <c r="E18" s="73" t="s">
        <v>37</v>
      </c>
      <c r="F18" s="69">
        <v>1.6</v>
      </c>
      <c r="G18" s="70">
        <f t="shared" si="0"/>
        <v>80</v>
      </c>
      <c r="H18" s="74"/>
    </row>
    <row r="19" ht="27" spans="1:8">
      <c r="A19" s="64">
        <v>17</v>
      </c>
      <c r="B19" s="67" t="s">
        <v>9</v>
      </c>
      <c r="C19" s="72" t="s">
        <v>38</v>
      </c>
      <c r="D19" s="67" t="s">
        <v>39</v>
      </c>
      <c r="E19" s="73" t="s">
        <v>40</v>
      </c>
      <c r="F19" s="69">
        <v>2</v>
      </c>
      <c r="G19" s="70">
        <f t="shared" si="0"/>
        <v>100</v>
      </c>
      <c r="H19" s="74"/>
    </row>
    <row r="20" spans="1:8">
      <c r="A20" s="64">
        <v>18</v>
      </c>
      <c r="B20" s="67" t="s">
        <v>9</v>
      </c>
      <c r="C20" s="79" t="s">
        <v>41</v>
      </c>
      <c r="D20" s="80" t="s">
        <v>42</v>
      </c>
      <c r="E20" s="81" t="s">
        <v>43</v>
      </c>
      <c r="F20" s="82">
        <v>100</v>
      </c>
      <c r="G20" s="83">
        <v>9000</v>
      </c>
      <c r="H20" s="74"/>
    </row>
    <row r="21" spans="1:8">
      <c r="A21" s="64">
        <v>19</v>
      </c>
      <c r="B21" s="67" t="s">
        <v>9</v>
      </c>
      <c r="C21" s="79" t="s">
        <v>44</v>
      </c>
      <c r="D21" s="80" t="s">
        <v>42</v>
      </c>
      <c r="E21" s="81" t="s">
        <v>45</v>
      </c>
      <c r="F21" s="82">
        <v>100</v>
      </c>
      <c r="G21" s="83">
        <v>10400</v>
      </c>
      <c r="H21" s="74"/>
    </row>
    <row r="22" spans="1:8">
      <c r="A22" s="64">
        <v>20</v>
      </c>
      <c r="B22" s="67" t="s">
        <v>9</v>
      </c>
      <c r="C22" s="72" t="s">
        <v>46</v>
      </c>
      <c r="D22" s="67" t="s">
        <v>47</v>
      </c>
      <c r="E22" s="73" t="s">
        <v>48</v>
      </c>
      <c r="F22" s="69">
        <v>3.53</v>
      </c>
      <c r="G22" s="70">
        <f>F22/0.02</f>
        <v>176.5</v>
      </c>
      <c r="H22" s="74"/>
    </row>
    <row r="23" spans="1:8">
      <c r="A23" s="64">
        <v>21</v>
      </c>
      <c r="B23" s="67" t="s">
        <v>9</v>
      </c>
      <c r="C23" s="72" t="s">
        <v>49</v>
      </c>
      <c r="D23" s="64" t="s">
        <v>47</v>
      </c>
      <c r="E23" s="73" t="s">
        <v>48</v>
      </c>
      <c r="F23" s="69">
        <v>17.85</v>
      </c>
      <c r="G23" s="70">
        <f>F23/0.02</f>
        <v>892.5</v>
      </c>
      <c r="H23" s="74"/>
    </row>
    <row r="24" ht="94.5" spans="1:10">
      <c r="A24" s="64">
        <v>22</v>
      </c>
      <c r="B24" s="67" t="s">
        <v>50</v>
      </c>
      <c r="C24" s="66" t="s">
        <v>51</v>
      </c>
      <c r="D24" s="67" t="s">
        <v>52</v>
      </c>
      <c r="E24" s="64" t="s">
        <v>53</v>
      </c>
      <c r="F24" s="69">
        <v>7.5</v>
      </c>
      <c r="G24" s="70">
        <f>F24/0.05</f>
        <v>150</v>
      </c>
      <c r="H24" s="84" t="s">
        <v>54</v>
      </c>
      <c r="J24">
        <f>F24/G24</f>
        <v>0.05</v>
      </c>
    </row>
    <row r="25" spans="1:8">
      <c r="A25" s="64">
        <v>23</v>
      </c>
      <c r="B25" s="67" t="s">
        <v>9</v>
      </c>
      <c r="C25" s="85" t="s">
        <v>55</v>
      </c>
      <c r="D25" s="80" t="s">
        <v>42</v>
      </c>
      <c r="E25" s="67" t="s">
        <v>56</v>
      </c>
      <c r="F25" s="69">
        <v>100</v>
      </c>
      <c r="G25" s="70">
        <v>14700</v>
      </c>
      <c r="H25" s="84"/>
    </row>
    <row r="26" spans="1:7">
      <c r="A26" s="86" t="s">
        <v>57</v>
      </c>
      <c r="B26" s="86"/>
      <c r="C26" s="86"/>
      <c r="D26" s="86"/>
      <c r="E26" s="86"/>
      <c r="F26" s="87">
        <f>SUM(F3:F25)</f>
        <v>347.9524</v>
      </c>
      <c r="G26" s="70">
        <f>SUM(G3:G25)</f>
        <v>36272.62</v>
      </c>
    </row>
    <row r="28" spans="6:7">
      <c r="F28" s="88">
        <f>F26-F24</f>
        <v>340.4524</v>
      </c>
      <c r="G28" s="24">
        <f>G26-G24</f>
        <v>36122.62</v>
      </c>
    </row>
    <row r="30" spans="6:7">
      <c r="F30" s="89">
        <f>F25+F21+F20</f>
        <v>300</v>
      </c>
      <c r="G30" s="89">
        <f>G25+G21+G20</f>
        <v>34100</v>
      </c>
    </row>
  </sheetData>
  <mergeCells count="8">
    <mergeCell ref="A1:G1"/>
    <mergeCell ref="A26:D26"/>
    <mergeCell ref="E5:E6"/>
    <mergeCell ref="E7:E11"/>
    <mergeCell ref="E12:E13"/>
    <mergeCell ref="E14:E15"/>
    <mergeCell ref="E16:E17"/>
    <mergeCell ref="H3:H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opLeftCell="A11" workbookViewId="0">
      <selection activeCell="G25" sqref="G25"/>
    </sheetView>
  </sheetViews>
  <sheetFormatPr defaultColWidth="9" defaultRowHeight="16.5"/>
  <cols>
    <col min="1" max="1" width="5.10833333333333" style="28" customWidth="1"/>
    <col min="2" max="2" width="12.8833333333333" style="28" customWidth="1"/>
    <col min="3" max="3" width="40.3333333333333" style="29" customWidth="1"/>
    <col min="4" max="4" width="30.3333333333333" style="28" customWidth="1"/>
    <col min="5" max="5" width="18.8833333333333" style="30" customWidth="1"/>
    <col min="6" max="7" width="15.6666666666667" style="31" customWidth="1"/>
    <col min="8" max="8" width="21.8833333333333" style="28" customWidth="1"/>
    <col min="9" max="9" width="1.88333333333333" style="28" customWidth="1"/>
    <col min="10" max="10" width="2.44166666666667" style="28" hidden="1" customWidth="1"/>
    <col min="11" max="11" width="0.108333333333333" style="28" hidden="1" customWidth="1"/>
    <col min="12" max="16384" width="9" style="28"/>
  </cols>
  <sheetData>
    <row r="1" ht="33.9" customHeight="1" spans="1:7">
      <c r="A1" s="32" t="s">
        <v>58</v>
      </c>
      <c r="B1" s="33"/>
      <c r="C1" s="33"/>
      <c r="D1" s="33"/>
      <c r="E1" s="33"/>
      <c r="F1" s="33"/>
      <c r="G1" s="33"/>
    </row>
    <row r="2" ht="27" spans="1:12">
      <c r="A2" s="34" t="s">
        <v>59</v>
      </c>
      <c r="B2" s="34" t="s">
        <v>60</v>
      </c>
      <c r="C2" s="34" t="s">
        <v>61</v>
      </c>
      <c r="D2" s="34" t="s">
        <v>62</v>
      </c>
      <c r="E2" s="35" t="s">
        <v>63</v>
      </c>
      <c r="F2" s="36" t="s">
        <v>64</v>
      </c>
      <c r="G2" s="37" t="s">
        <v>65</v>
      </c>
      <c r="H2" s="28" t="s">
        <v>66</v>
      </c>
      <c r="I2" s="28" t="s">
        <v>67</v>
      </c>
      <c r="J2" s="28" t="s">
        <v>68</v>
      </c>
      <c r="K2" s="59" t="s">
        <v>69</v>
      </c>
      <c r="L2" s="59" t="s">
        <v>70</v>
      </c>
    </row>
    <row r="3" ht="40.5" spans="1:8">
      <c r="A3" s="34">
        <v>1</v>
      </c>
      <c r="B3" s="34" t="s">
        <v>71</v>
      </c>
      <c r="C3" s="38" t="s">
        <v>72</v>
      </c>
      <c r="D3" s="34" t="s">
        <v>73</v>
      </c>
      <c r="E3" s="39" t="s">
        <v>74</v>
      </c>
      <c r="F3" s="40">
        <v>1.06</v>
      </c>
      <c r="G3" s="41">
        <f t="shared" ref="G3:G19" si="0">F3/0.02</f>
        <v>53</v>
      </c>
      <c r="H3" s="42" t="s">
        <v>75</v>
      </c>
    </row>
    <row r="4" ht="40.5" spans="1:8">
      <c r="A4" s="34">
        <v>2</v>
      </c>
      <c r="B4" s="34" t="s">
        <v>71</v>
      </c>
      <c r="C4" s="38" t="s">
        <v>76</v>
      </c>
      <c r="D4" s="34" t="s">
        <v>77</v>
      </c>
      <c r="E4" s="39" t="s">
        <v>78</v>
      </c>
      <c r="F4" s="40">
        <v>0.837</v>
      </c>
      <c r="G4" s="41">
        <f t="shared" si="0"/>
        <v>41.85</v>
      </c>
      <c r="H4" s="42"/>
    </row>
    <row r="5" spans="1:8">
      <c r="A5" s="34">
        <v>3</v>
      </c>
      <c r="B5" s="34" t="s">
        <v>71</v>
      </c>
      <c r="C5" s="38" t="s">
        <v>79</v>
      </c>
      <c r="D5" s="34" t="s">
        <v>77</v>
      </c>
      <c r="E5" s="39" t="s">
        <v>80</v>
      </c>
      <c r="F5" s="40">
        <v>0.4</v>
      </c>
      <c r="G5" s="41">
        <f t="shared" si="0"/>
        <v>20</v>
      </c>
      <c r="H5" s="42"/>
    </row>
    <row r="6" spans="1:8">
      <c r="A6" s="34">
        <v>4</v>
      </c>
      <c r="B6" s="34" t="s">
        <v>71</v>
      </c>
      <c r="C6" s="38" t="s">
        <v>81</v>
      </c>
      <c r="D6" s="34" t="s">
        <v>77</v>
      </c>
      <c r="E6" s="39"/>
      <c r="F6" s="40">
        <v>0.4</v>
      </c>
      <c r="G6" s="41">
        <f t="shared" si="0"/>
        <v>20</v>
      </c>
      <c r="H6" s="42"/>
    </row>
    <row r="7" spans="1:8">
      <c r="A7" s="34">
        <v>5</v>
      </c>
      <c r="B7" s="34" t="s">
        <v>71</v>
      </c>
      <c r="C7" s="38" t="s">
        <v>82</v>
      </c>
      <c r="D7" s="34" t="s">
        <v>77</v>
      </c>
      <c r="E7" s="39" t="s">
        <v>83</v>
      </c>
      <c r="F7" s="40">
        <v>1.315</v>
      </c>
      <c r="G7" s="41">
        <f t="shared" si="0"/>
        <v>65.75</v>
      </c>
      <c r="H7" s="42"/>
    </row>
    <row r="8" spans="1:8">
      <c r="A8" s="34">
        <v>6</v>
      </c>
      <c r="B8" s="34" t="s">
        <v>71</v>
      </c>
      <c r="C8" s="38" t="s">
        <v>84</v>
      </c>
      <c r="D8" s="34" t="s">
        <v>77</v>
      </c>
      <c r="E8" s="39"/>
      <c r="F8" s="40">
        <v>1.2554</v>
      </c>
      <c r="G8" s="41">
        <f t="shared" si="0"/>
        <v>62.77</v>
      </c>
      <c r="H8" s="42"/>
    </row>
    <row r="9" spans="1:8">
      <c r="A9" s="34">
        <v>7</v>
      </c>
      <c r="B9" s="34" t="s">
        <v>71</v>
      </c>
      <c r="C9" s="38" t="s">
        <v>85</v>
      </c>
      <c r="D9" s="34" t="s">
        <v>77</v>
      </c>
      <c r="E9" s="39"/>
      <c r="F9" s="40">
        <v>1.355</v>
      </c>
      <c r="G9" s="41">
        <f t="shared" si="0"/>
        <v>67.75</v>
      </c>
      <c r="H9" s="42"/>
    </row>
    <row r="10" spans="1:8">
      <c r="A10" s="34">
        <v>8</v>
      </c>
      <c r="B10" s="34" t="s">
        <v>71</v>
      </c>
      <c r="C10" s="38" t="s">
        <v>86</v>
      </c>
      <c r="D10" s="34" t="s">
        <v>77</v>
      </c>
      <c r="E10" s="39"/>
      <c r="F10" s="40">
        <v>1.295</v>
      </c>
      <c r="G10" s="41">
        <f t="shared" si="0"/>
        <v>64.75</v>
      </c>
      <c r="H10" s="42"/>
    </row>
    <row r="11" spans="1:8">
      <c r="A11" s="34">
        <v>9</v>
      </c>
      <c r="B11" s="34" t="s">
        <v>71</v>
      </c>
      <c r="C11" s="38" t="s">
        <v>87</v>
      </c>
      <c r="D11" s="34" t="s">
        <v>77</v>
      </c>
      <c r="E11" s="39"/>
      <c r="F11" s="40">
        <v>1.3346</v>
      </c>
      <c r="G11" s="41">
        <f t="shared" si="0"/>
        <v>66.73</v>
      </c>
      <c r="H11" s="42"/>
    </row>
    <row r="12" spans="1:8">
      <c r="A12" s="34">
        <v>10</v>
      </c>
      <c r="B12" s="34" t="s">
        <v>71</v>
      </c>
      <c r="C12" s="38" t="s">
        <v>88</v>
      </c>
      <c r="D12" s="34" t="s">
        <v>77</v>
      </c>
      <c r="E12" s="39" t="s">
        <v>89</v>
      </c>
      <c r="F12" s="40">
        <v>1.4966</v>
      </c>
      <c r="G12" s="41">
        <f t="shared" si="0"/>
        <v>74.83</v>
      </c>
      <c r="H12" s="42"/>
    </row>
    <row r="13" s="27" customFormat="1" ht="31.5" customHeight="1" spans="1:18">
      <c r="A13" s="43">
        <v>11</v>
      </c>
      <c r="B13" s="43" t="s">
        <v>71</v>
      </c>
      <c r="C13" s="44" t="s">
        <v>90</v>
      </c>
      <c r="D13" s="43" t="s">
        <v>77</v>
      </c>
      <c r="E13" s="39"/>
      <c r="F13" s="45">
        <v>1.5566</v>
      </c>
      <c r="G13" s="46">
        <f t="shared" si="0"/>
        <v>77.83</v>
      </c>
      <c r="H13" s="42"/>
      <c r="L13" s="60" t="s">
        <v>91</v>
      </c>
      <c r="M13" s="60"/>
      <c r="N13" s="60"/>
      <c r="O13" s="60"/>
      <c r="P13" s="60"/>
      <c r="Q13" s="60"/>
      <c r="R13" s="60"/>
    </row>
    <row r="14" spans="1:8">
      <c r="A14" s="34">
        <v>12</v>
      </c>
      <c r="B14" s="34" t="s">
        <v>71</v>
      </c>
      <c r="C14" s="38" t="s">
        <v>92</v>
      </c>
      <c r="D14" s="34" t="s">
        <v>77</v>
      </c>
      <c r="E14" s="39" t="s">
        <v>93</v>
      </c>
      <c r="F14" s="40">
        <v>1.017</v>
      </c>
      <c r="G14" s="41">
        <f t="shared" si="0"/>
        <v>50.85</v>
      </c>
      <c r="H14" s="42"/>
    </row>
    <row r="15" spans="1:12">
      <c r="A15" s="34">
        <v>13</v>
      </c>
      <c r="B15" s="34" t="s">
        <v>71</v>
      </c>
      <c r="C15" s="38" t="s">
        <v>94</v>
      </c>
      <c r="D15" s="34" t="s">
        <v>77</v>
      </c>
      <c r="E15" s="39"/>
      <c r="F15" s="40">
        <v>0.9566</v>
      </c>
      <c r="G15" s="41">
        <f t="shared" si="0"/>
        <v>47.83</v>
      </c>
      <c r="H15" s="42"/>
      <c r="L15" s="28" t="s">
        <v>95</v>
      </c>
    </row>
    <row r="16" spans="1:8">
      <c r="A16" s="34">
        <v>14</v>
      </c>
      <c r="B16" s="34" t="s">
        <v>71</v>
      </c>
      <c r="C16" s="38" t="s">
        <v>96</v>
      </c>
      <c r="D16" s="34" t="s">
        <v>77</v>
      </c>
      <c r="E16" s="39" t="s">
        <v>97</v>
      </c>
      <c r="F16" s="40">
        <v>0.5966</v>
      </c>
      <c r="G16" s="41">
        <f t="shared" si="0"/>
        <v>29.83</v>
      </c>
      <c r="H16" s="42"/>
    </row>
    <row r="17" spans="1:12">
      <c r="A17" s="34">
        <v>15</v>
      </c>
      <c r="B17" s="34" t="s">
        <v>71</v>
      </c>
      <c r="C17" s="38" t="s">
        <v>98</v>
      </c>
      <c r="D17" s="34" t="s">
        <v>77</v>
      </c>
      <c r="E17" s="39"/>
      <c r="F17" s="40">
        <v>0.597</v>
      </c>
      <c r="G17" s="41">
        <f t="shared" si="0"/>
        <v>29.85</v>
      </c>
      <c r="H17" s="42"/>
      <c r="L17" s="28" t="s">
        <v>99</v>
      </c>
    </row>
    <row r="18" ht="40.5" spans="1:12">
      <c r="A18" s="34">
        <v>16</v>
      </c>
      <c r="B18" s="34" t="s">
        <v>71</v>
      </c>
      <c r="C18" s="38" t="s">
        <v>100</v>
      </c>
      <c r="D18" s="34" t="s">
        <v>101</v>
      </c>
      <c r="E18" s="39" t="s">
        <v>102</v>
      </c>
      <c r="F18" s="40">
        <v>1.6</v>
      </c>
      <c r="G18" s="41">
        <f t="shared" si="0"/>
        <v>80</v>
      </c>
      <c r="H18" s="42"/>
      <c r="L18" s="28" t="s">
        <v>103</v>
      </c>
    </row>
    <row r="19" ht="27" spans="1:8">
      <c r="A19" s="34">
        <v>17</v>
      </c>
      <c r="B19" s="34" t="s">
        <v>71</v>
      </c>
      <c r="C19" s="38" t="s">
        <v>104</v>
      </c>
      <c r="D19" s="34" t="s">
        <v>105</v>
      </c>
      <c r="E19" s="39" t="s">
        <v>106</v>
      </c>
      <c r="F19" s="40">
        <v>2</v>
      </c>
      <c r="G19" s="41">
        <f t="shared" si="0"/>
        <v>100</v>
      </c>
      <c r="H19" s="42"/>
    </row>
    <row r="20" s="27" customFormat="1" ht="27" spans="1:12">
      <c r="A20" s="43">
        <v>18</v>
      </c>
      <c r="B20" s="47" t="s">
        <v>107</v>
      </c>
      <c r="C20" s="48" t="s">
        <v>108</v>
      </c>
      <c r="D20" s="47" t="s">
        <v>109</v>
      </c>
      <c r="E20" s="49" t="s">
        <v>43</v>
      </c>
      <c r="F20" s="50">
        <v>100</v>
      </c>
      <c r="G20" s="51">
        <v>9000</v>
      </c>
      <c r="H20" s="42"/>
      <c r="L20" s="27" t="s">
        <v>110</v>
      </c>
    </row>
    <row r="21" s="27" customFormat="1" ht="27" spans="1:12">
      <c r="A21" s="43">
        <v>19</v>
      </c>
      <c r="B21" s="47" t="s">
        <v>107</v>
      </c>
      <c r="C21" s="48" t="s">
        <v>111</v>
      </c>
      <c r="D21" s="47" t="s">
        <v>109</v>
      </c>
      <c r="E21" s="52" t="s">
        <v>112</v>
      </c>
      <c r="F21" s="50">
        <v>100</v>
      </c>
      <c r="G21" s="51">
        <v>10400</v>
      </c>
      <c r="H21" s="42"/>
      <c r="L21" s="27" t="s">
        <v>110</v>
      </c>
    </row>
    <row r="22" ht="27" spans="1:8">
      <c r="A22" s="34">
        <v>20</v>
      </c>
      <c r="B22" s="34" t="s">
        <v>71</v>
      </c>
      <c r="C22" s="38" t="s">
        <v>113</v>
      </c>
      <c r="D22" s="53" t="s">
        <v>47</v>
      </c>
      <c r="E22" s="54" t="s">
        <v>48</v>
      </c>
      <c r="F22" s="40">
        <v>3.53</v>
      </c>
      <c r="G22" s="41">
        <f>F22/0.02</f>
        <v>176.5</v>
      </c>
      <c r="H22" s="42"/>
    </row>
    <row r="23" ht="27" spans="1:8">
      <c r="A23" s="34">
        <v>21</v>
      </c>
      <c r="B23" s="34" t="s">
        <v>71</v>
      </c>
      <c r="C23" s="38" t="s">
        <v>114</v>
      </c>
      <c r="D23" s="34" t="s">
        <v>115</v>
      </c>
      <c r="E23" s="39" t="s">
        <v>116</v>
      </c>
      <c r="F23" s="40">
        <v>17.85</v>
      </c>
      <c r="G23" s="41">
        <f>F23/0.02</f>
        <v>892.5</v>
      </c>
      <c r="H23" s="42"/>
    </row>
    <row r="24" ht="67.5" spans="1:12">
      <c r="A24" s="34">
        <v>22</v>
      </c>
      <c r="B24" s="34" t="s">
        <v>117</v>
      </c>
      <c r="C24" s="38" t="s">
        <v>118</v>
      </c>
      <c r="D24" s="34" t="s">
        <v>119</v>
      </c>
      <c r="E24" s="35" t="s">
        <v>120</v>
      </c>
      <c r="F24" s="40">
        <v>7.5</v>
      </c>
      <c r="G24" s="41">
        <f>F24/0.05</f>
        <v>150</v>
      </c>
      <c r="H24" s="55" t="s">
        <v>121</v>
      </c>
      <c r="L24" s="28" t="s">
        <v>122</v>
      </c>
    </row>
    <row r="25" spans="1:7">
      <c r="A25" s="56" t="s">
        <v>123</v>
      </c>
      <c r="B25" s="56"/>
      <c r="C25" s="56"/>
      <c r="D25" s="56"/>
      <c r="E25" s="57"/>
      <c r="F25" s="58">
        <f>SUM(F3:F24)</f>
        <v>247.9524</v>
      </c>
      <c r="G25" s="41"/>
    </row>
    <row r="29" spans="5:6">
      <c r="E29" s="30">
        <v>999999</v>
      </c>
      <c r="F29" s="31">
        <v>52</v>
      </c>
    </row>
    <row r="30" spans="5:6">
      <c r="E30" s="30">
        <f>E29*F30</f>
        <v>50999949</v>
      </c>
      <c r="F30" s="31">
        <v>51</v>
      </c>
    </row>
    <row r="31" spans="5:5">
      <c r="E31" s="30">
        <v>500051</v>
      </c>
    </row>
    <row r="33" spans="5:5">
      <c r="E33" s="30">
        <f>E31+E30</f>
        <v>51500000</v>
      </c>
    </row>
  </sheetData>
  <mergeCells count="9">
    <mergeCell ref="A1:G1"/>
    <mergeCell ref="L13:R13"/>
    <mergeCell ref="A25:D25"/>
    <mergeCell ref="E5:E6"/>
    <mergeCell ref="E7:E11"/>
    <mergeCell ref="E12:E13"/>
    <mergeCell ref="E14:E15"/>
    <mergeCell ref="E16:E17"/>
    <mergeCell ref="H3:H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6"/>
  <sheetViews>
    <sheetView tabSelected="1" workbookViewId="0">
      <pane ySplit="3" topLeftCell="A20" activePane="bottomLeft" state="frozen"/>
      <selection/>
      <selection pane="bottomLeft" activeCell="G4" sqref="G4"/>
    </sheetView>
  </sheetViews>
  <sheetFormatPr defaultColWidth="9" defaultRowHeight="13.5"/>
  <cols>
    <col min="1" max="1" width="5.10833333333333" style="2" customWidth="1"/>
    <col min="2" max="2" width="12.2166666666667" customWidth="1"/>
    <col min="3" max="3" width="27.6666666666667" style="3" customWidth="1"/>
    <col min="4" max="4" width="26.6666666666667" customWidth="1"/>
    <col min="5" max="5" width="25.8833333333333" customWidth="1"/>
    <col min="6" max="6" width="14" style="4" customWidth="1"/>
    <col min="7" max="8" width="13.775" customWidth="1"/>
    <col min="9" max="9" width="24.775" customWidth="1"/>
  </cols>
  <sheetData>
    <row r="1" ht="33.9" customHeight="1" spans="1:9">
      <c r="A1" s="5" t="s">
        <v>124</v>
      </c>
      <c r="B1" s="5"/>
      <c r="C1" s="5"/>
      <c r="D1" s="5"/>
      <c r="E1" s="5"/>
      <c r="F1" s="5"/>
      <c r="G1" s="5"/>
      <c r="H1" s="5"/>
      <c r="I1" s="5"/>
    </row>
    <row r="2" ht="15.75" customHeight="1" spans="1:9">
      <c r="A2" s="6"/>
      <c r="B2" s="7"/>
      <c r="C2" s="7"/>
      <c r="D2" s="7"/>
      <c r="E2" s="7"/>
      <c r="F2" s="7"/>
      <c r="G2" s="8"/>
      <c r="H2" s="8"/>
      <c r="I2" s="8" t="s">
        <v>125</v>
      </c>
    </row>
    <row r="3" ht="39" customHeight="1" spans="1:9">
      <c r="A3" s="9" t="s">
        <v>1</v>
      </c>
      <c r="B3" s="10" t="s">
        <v>2</v>
      </c>
      <c r="C3" s="10" t="s">
        <v>3</v>
      </c>
      <c r="D3" s="10" t="s">
        <v>4</v>
      </c>
      <c r="E3" s="10" t="s">
        <v>5</v>
      </c>
      <c r="F3" s="11" t="s">
        <v>126</v>
      </c>
      <c r="G3" s="11" t="s">
        <v>127</v>
      </c>
      <c r="H3" s="11" t="s">
        <v>128</v>
      </c>
      <c r="I3" s="25" t="s">
        <v>129</v>
      </c>
    </row>
    <row r="4" s="1" customFormat="1" ht="33" customHeight="1" spans="1:9">
      <c r="A4" s="12">
        <v>1</v>
      </c>
      <c r="B4" s="13" t="s">
        <v>130</v>
      </c>
      <c r="C4" s="13" t="s">
        <v>10</v>
      </c>
      <c r="D4" s="13" t="s">
        <v>11</v>
      </c>
      <c r="E4" s="13" t="s">
        <v>12</v>
      </c>
      <c r="F4" s="14">
        <v>530000</v>
      </c>
      <c r="G4" s="15">
        <v>431000</v>
      </c>
      <c r="H4" s="15">
        <f t="shared" ref="H4:H29" si="0">G4*0.02</f>
        <v>8620</v>
      </c>
      <c r="I4" s="15"/>
    </row>
    <row r="5" s="1" customFormat="1" ht="33" customHeight="1" spans="1:9">
      <c r="A5" s="12">
        <v>2</v>
      </c>
      <c r="B5" s="13" t="s">
        <v>130</v>
      </c>
      <c r="C5" s="13" t="s">
        <v>14</v>
      </c>
      <c r="D5" s="13" t="s">
        <v>131</v>
      </c>
      <c r="E5" s="13" t="s">
        <v>16</v>
      </c>
      <c r="F5" s="14">
        <v>418500</v>
      </c>
      <c r="G5" s="15">
        <f t="shared" ref="G5:G15" si="1">F5</f>
        <v>418500</v>
      </c>
      <c r="H5" s="15">
        <f t="shared" si="0"/>
        <v>8370</v>
      </c>
      <c r="I5" s="15"/>
    </row>
    <row r="6" s="1" customFormat="1" ht="33" customHeight="1" spans="1:9">
      <c r="A6" s="12">
        <v>3</v>
      </c>
      <c r="B6" s="13" t="s">
        <v>130</v>
      </c>
      <c r="C6" s="13" t="s">
        <v>17</v>
      </c>
      <c r="D6" s="13" t="s">
        <v>131</v>
      </c>
      <c r="E6" s="13" t="s">
        <v>18</v>
      </c>
      <c r="F6" s="14">
        <v>200000</v>
      </c>
      <c r="G6" s="15">
        <f t="shared" si="1"/>
        <v>200000</v>
      </c>
      <c r="H6" s="15">
        <f t="shared" si="0"/>
        <v>4000</v>
      </c>
      <c r="I6" s="15"/>
    </row>
    <row r="7" s="1" customFormat="1" ht="33" customHeight="1" spans="1:9">
      <c r="A7" s="12">
        <v>4</v>
      </c>
      <c r="B7" s="13" t="s">
        <v>130</v>
      </c>
      <c r="C7" s="13" t="s">
        <v>19</v>
      </c>
      <c r="D7" s="13" t="s">
        <v>131</v>
      </c>
      <c r="E7" s="13" t="s">
        <v>18</v>
      </c>
      <c r="F7" s="14">
        <v>200000</v>
      </c>
      <c r="G7" s="15">
        <f t="shared" si="1"/>
        <v>200000</v>
      </c>
      <c r="H7" s="15">
        <f t="shared" si="0"/>
        <v>4000</v>
      </c>
      <c r="I7" s="26"/>
    </row>
    <row r="8" s="1" customFormat="1" ht="33" customHeight="1" spans="1:9">
      <c r="A8" s="12">
        <v>5</v>
      </c>
      <c r="B8" s="13" t="s">
        <v>130</v>
      </c>
      <c r="C8" s="13" t="s">
        <v>20</v>
      </c>
      <c r="D8" s="13" t="s">
        <v>131</v>
      </c>
      <c r="E8" s="13" t="s">
        <v>21</v>
      </c>
      <c r="F8" s="14">
        <v>657500</v>
      </c>
      <c r="G8" s="15">
        <f t="shared" si="1"/>
        <v>657500</v>
      </c>
      <c r="H8" s="15">
        <f t="shared" si="0"/>
        <v>13150</v>
      </c>
      <c r="I8" s="26"/>
    </row>
    <row r="9" s="1" customFormat="1" ht="33" customHeight="1" spans="1:9">
      <c r="A9" s="12">
        <v>6</v>
      </c>
      <c r="B9" s="13" t="s">
        <v>130</v>
      </c>
      <c r="C9" s="13" t="s">
        <v>22</v>
      </c>
      <c r="D9" s="13" t="s">
        <v>131</v>
      </c>
      <c r="E9" s="13" t="s">
        <v>21</v>
      </c>
      <c r="F9" s="14">
        <v>627700</v>
      </c>
      <c r="G9" s="15">
        <f t="shared" si="1"/>
        <v>627700</v>
      </c>
      <c r="H9" s="15">
        <f t="shared" si="0"/>
        <v>12554</v>
      </c>
      <c r="I9" s="15"/>
    </row>
    <row r="10" s="1" customFormat="1" ht="33" customHeight="1" spans="1:9">
      <c r="A10" s="12">
        <v>7</v>
      </c>
      <c r="B10" s="13" t="s">
        <v>130</v>
      </c>
      <c r="C10" s="13" t="s">
        <v>23</v>
      </c>
      <c r="D10" s="13" t="s">
        <v>131</v>
      </c>
      <c r="E10" s="13" t="s">
        <v>21</v>
      </c>
      <c r="F10" s="14">
        <v>677500</v>
      </c>
      <c r="G10" s="15">
        <f t="shared" si="1"/>
        <v>677500</v>
      </c>
      <c r="H10" s="15">
        <f t="shared" si="0"/>
        <v>13550</v>
      </c>
      <c r="I10" s="26"/>
    </row>
    <row r="11" s="1" customFormat="1" ht="33" customHeight="1" spans="1:9">
      <c r="A11" s="12">
        <v>8</v>
      </c>
      <c r="B11" s="13" t="s">
        <v>130</v>
      </c>
      <c r="C11" s="13" t="s">
        <v>24</v>
      </c>
      <c r="D11" s="13" t="s">
        <v>131</v>
      </c>
      <c r="E11" s="13" t="s">
        <v>21</v>
      </c>
      <c r="F11" s="14">
        <v>647500</v>
      </c>
      <c r="G11" s="15">
        <f t="shared" si="1"/>
        <v>647500</v>
      </c>
      <c r="H11" s="15">
        <f t="shared" si="0"/>
        <v>12950</v>
      </c>
      <c r="I11" s="26"/>
    </row>
    <row r="12" s="1" customFormat="1" ht="33" customHeight="1" spans="1:9">
      <c r="A12" s="12">
        <v>9</v>
      </c>
      <c r="B12" s="13" t="s">
        <v>130</v>
      </c>
      <c r="C12" s="13" t="s">
        <v>25</v>
      </c>
      <c r="D12" s="13" t="s">
        <v>131</v>
      </c>
      <c r="E12" s="13" t="s">
        <v>21</v>
      </c>
      <c r="F12" s="14">
        <v>667300</v>
      </c>
      <c r="G12" s="15">
        <f t="shared" si="1"/>
        <v>667300</v>
      </c>
      <c r="H12" s="15">
        <f t="shared" si="0"/>
        <v>13346</v>
      </c>
      <c r="I12" s="26"/>
    </row>
    <row r="13" s="1" customFormat="1" ht="33" customHeight="1" spans="1:9">
      <c r="A13" s="12">
        <v>10</v>
      </c>
      <c r="B13" s="13" t="s">
        <v>130</v>
      </c>
      <c r="C13" s="13" t="s">
        <v>26</v>
      </c>
      <c r="D13" s="13" t="s">
        <v>131</v>
      </c>
      <c r="E13" s="13" t="s">
        <v>27</v>
      </c>
      <c r="F13" s="14">
        <v>748300</v>
      </c>
      <c r="G13" s="15">
        <f t="shared" si="1"/>
        <v>748300</v>
      </c>
      <c r="H13" s="15">
        <f t="shared" si="0"/>
        <v>14966</v>
      </c>
      <c r="I13" s="26"/>
    </row>
    <row r="14" s="1" customFormat="1" ht="33" customHeight="1" spans="1:9">
      <c r="A14" s="12">
        <v>11</v>
      </c>
      <c r="B14" s="13" t="s">
        <v>130</v>
      </c>
      <c r="C14" s="13" t="s">
        <v>28</v>
      </c>
      <c r="D14" s="13" t="s">
        <v>131</v>
      </c>
      <c r="E14" s="13" t="s">
        <v>27</v>
      </c>
      <c r="F14" s="14">
        <v>778300</v>
      </c>
      <c r="G14" s="15">
        <f t="shared" si="1"/>
        <v>778300</v>
      </c>
      <c r="H14" s="15">
        <f t="shared" si="0"/>
        <v>15566</v>
      </c>
      <c r="I14" s="15"/>
    </row>
    <row r="15" s="1" customFormat="1" ht="33" customHeight="1" spans="1:9">
      <c r="A15" s="12">
        <v>12</v>
      </c>
      <c r="B15" s="13" t="s">
        <v>130</v>
      </c>
      <c r="C15" s="13" t="s">
        <v>29</v>
      </c>
      <c r="D15" s="13" t="s">
        <v>131</v>
      </c>
      <c r="E15" s="13" t="s">
        <v>30</v>
      </c>
      <c r="F15" s="14">
        <v>508500</v>
      </c>
      <c r="G15" s="15">
        <f t="shared" si="1"/>
        <v>508500</v>
      </c>
      <c r="H15" s="15">
        <f t="shared" si="0"/>
        <v>10170</v>
      </c>
      <c r="I15" s="26"/>
    </row>
    <row r="16" s="1" customFormat="1" ht="33" customHeight="1" spans="1:9">
      <c r="A16" s="12">
        <v>13</v>
      </c>
      <c r="B16" s="13" t="s">
        <v>130</v>
      </c>
      <c r="C16" s="13" t="s">
        <v>31</v>
      </c>
      <c r="D16" s="13" t="s">
        <v>131</v>
      </c>
      <c r="E16" s="13" t="s">
        <v>30</v>
      </c>
      <c r="F16" s="14">
        <v>478300</v>
      </c>
      <c r="G16" s="15">
        <f>47.83*10000</f>
        <v>478300</v>
      </c>
      <c r="H16" s="15">
        <f t="shared" si="0"/>
        <v>9566</v>
      </c>
      <c r="I16" s="26"/>
    </row>
    <row r="17" s="1" customFormat="1" ht="33" customHeight="1" spans="1:9">
      <c r="A17" s="12">
        <v>14</v>
      </c>
      <c r="B17" s="13" t="s">
        <v>130</v>
      </c>
      <c r="C17" s="13" t="s">
        <v>32</v>
      </c>
      <c r="D17" s="13" t="s">
        <v>131</v>
      </c>
      <c r="E17" s="13" t="s">
        <v>33</v>
      </c>
      <c r="F17" s="14">
        <v>298300</v>
      </c>
      <c r="G17" s="15">
        <f>29.83*10000</f>
        <v>298300</v>
      </c>
      <c r="H17" s="15">
        <f t="shared" si="0"/>
        <v>5966</v>
      </c>
      <c r="I17" s="26"/>
    </row>
    <row r="18" s="1" customFormat="1" ht="33" customHeight="1" spans="1:9">
      <c r="A18" s="12">
        <v>15</v>
      </c>
      <c r="B18" s="13" t="s">
        <v>130</v>
      </c>
      <c r="C18" s="13" t="s">
        <v>34</v>
      </c>
      <c r="D18" s="13" t="s">
        <v>131</v>
      </c>
      <c r="E18" s="13" t="s">
        <v>33</v>
      </c>
      <c r="F18" s="14">
        <v>298500</v>
      </c>
      <c r="G18" s="15">
        <f>29.85*10000</f>
        <v>298500</v>
      </c>
      <c r="H18" s="15">
        <f t="shared" si="0"/>
        <v>5970</v>
      </c>
      <c r="I18" s="15"/>
    </row>
    <row r="19" s="1" customFormat="1" ht="33" customHeight="1" spans="1:9">
      <c r="A19" s="12">
        <v>16</v>
      </c>
      <c r="B19" s="13" t="s">
        <v>130</v>
      </c>
      <c r="C19" s="13" t="s">
        <v>35</v>
      </c>
      <c r="D19" s="13" t="s">
        <v>36</v>
      </c>
      <c r="E19" s="13" t="s">
        <v>37</v>
      </c>
      <c r="F19" s="14">
        <v>800000</v>
      </c>
      <c r="G19" s="15">
        <f>80*10000</f>
        <v>800000</v>
      </c>
      <c r="H19" s="15">
        <f t="shared" si="0"/>
        <v>16000</v>
      </c>
      <c r="I19" s="26"/>
    </row>
    <row r="20" s="1" customFormat="1" ht="33" customHeight="1" spans="1:9">
      <c r="A20" s="12">
        <v>17</v>
      </c>
      <c r="B20" s="13" t="s">
        <v>130</v>
      </c>
      <c r="C20" s="13" t="s">
        <v>132</v>
      </c>
      <c r="D20" s="13" t="s">
        <v>36</v>
      </c>
      <c r="E20" s="13" t="s">
        <v>37</v>
      </c>
      <c r="F20" s="14">
        <v>653700</v>
      </c>
      <c r="G20" s="15">
        <f>F20</f>
        <v>653700</v>
      </c>
      <c r="H20" s="15">
        <f t="shared" si="0"/>
        <v>13074</v>
      </c>
      <c r="I20" s="26"/>
    </row>
    <row r="21" s="1" customFormat="1" ht="33" customHeight="1" spans="1:9">
      <c r="A21" s="12">
        <v>18</v>
      </c>
      <c r="B21" s="13" t="s">
        <v>130</v>
      </c>
      <c r="C21" s="13" t="s">
        <v>133</v>
      </c>
      <c r="D21" s="13" t="s">
        <v>36</v>
      </c>
      <c r="E21" s="13" t="s">
        <v>37</v>
      </c>
      <c r="F21" s="14">
        <v>765000</v>
      </c>
      <c r="G21" s="15">
        <f>F21</f>
        <v>765000</v>
      </c>
      <c r="H21" s="15">
        <f t="shared" si="0"/>
        <v>15300</v>
      </c>
      <c r="I21" s="26"/>
    </row>
    <row r="22" s="1" customFormat="1" ht="33" customHeight="1" spans="1:9">
      <c r="A22" s="12">
        <v>19</v>
      </c>
      <c r="B22" s="13" t="s">
        <v>130</v>
      </c>
      <c r="C22" s="13" t="s">
        <v>38</v>
      </c>
      <c r="D22" s="13" t="s">
        <v>39</v>
      </c>
      <c r="E22" s="13" t="s">
        <v>40</v>
      </c>
      <c r="F22" s="14">
        <v>1000000</v>
      </c>
      <c r="G22" s="15">
        <f>F22</f>
        <v>1000000</v>
      </c>
      <c r="H22" s="15">
        <f t="shared" si="0"/>
        <v>20000</v>
      </c>
      <c r="I22" s="26"/>
    </row>
    <row r="23" s="1" customFormat="1" ht="33" customHeight="1" spans="1:9">
      <c r="A23" s="12">
        <v>20</v>
      </c>
      <c r="B23" s="13" t="s">
        <v>130</v>
      </c>
      <c r="C23" s="13" t="s">
        <v>134</v>
      </c>
      <c r="D23" s="13" t="s">
        <v>39</v>
      </c>
      <c r="E23" s="13" t="s">
        <v>135</v>
      </c>
      <c r="F23" s="14">
        <v>650000</v>
      </c>
      <c r="G23" s="15">
        <v>650000</v>
      </c>
      <c r="H23" s="15">
        <f t="shared" si="0"/>
        <v>13000</v>
      </c>
      <c r="I23" s="26"/>
    </row>
    <row r="24" s="1" customFormat="1" ht="33" customHeight="1" spans="1:9">
      <c r="A24" s="12">
        <v>21</v>
      </c>
      <c r="B24" s="13" t="s">
        <v>130</v>
      </c>
      <c r="C24" s="13" t="s">
        <v>136</v>
      </c>
      <c r="D24" s="13" t="s">
        <v>39</v>
      </c>
      <c r="E24" s="13" t="s">
        <v>137</v>
      </c>
      <c r="F24" s="14">
        <v>240000</v>
      </c>
      <c r="G24" s="14">
        <v>240000</v>
      </c>
      <c r="H24" s="15">
        <f t="shared" si="0"/>
        <v>4800</v>
      </c>
      <c r="I24" s="26"/>
    </row>
    <row r="25" s="1" customFormat="1" ht="33" customHeight="1" spans="1:9">
      <c r="A25" s="12">
        <v>22</v>
      </c>
      <c r="B25" s="13" t="s">
        <v>130</v>
      </c>
      <c r="C25" s="13" t="s">
        <v>46</v>
      </c>
      <c r="D25" s="13" t="s">
        <v>47</v>
      </c>
      <c r="E25" s="13" t="s">
        <v>48</v>
      </c>
      <c r="F25" s="14">
        <v>1766225</v>
      </c>
      <c r="G25" s="15">
        <f>F25</f>
        <v>1766225</v>
      </c>
      <c r="H25" s="15">
        <f t="shared" si="0"/>
        <v>35324.5</v>
      </c>
      <c r="I25" s="26"/>
    </row>
    <row r="26" s="1" customFormat="1" ht="33" customHeight="1" spans="1:9">
      <c r="A26" s="12">
        <v>23</v>
      </c>
      <c r="B26" s="13" t="s">
        <v>130</v>
      </c>
      <c r="C26" s="13" t="s">
        <v>49</v>
      </c>
      <c r="D26" s="13" t="s">
        <v>47</v>
      </c>
      <c r="E26" s="13" t="s">
        <v>48</v>
      </c>
      <c r="F26" s="14">
        <v>8928781</v>
      </c>
      <c r="G26" s="15">
        <f>F26</f>
        <v>8928781</v>
      </c>
      <c r="H26" s="15">
        <f t="shared" si="0"/>
        <v>178575.62</v>
      </c>
      <c r="I26" s="26"/>
    </row>
    <row r="27" s="1" customFormat="1" ht="33" customHeight="1" spans="1:9">
      <c r="A27" s="12">
        <v>24</v>
      </c>
      <c r="B27" s="13" t="e">
        <f>#REF!</f>
        <v>#REF!</v>
      </c>
      <c r="C27" s="13" t="s">
        <v>51</v>
      </c>
      <c r="D27" s="13" t="s">
        <v>52</v>
      </c>
      <c r="E27" s="13" t="s">
        <v>138</v>
      </c>
      <c r="F27" s="15">
        <v>1500000</v>
      </c>
      <c r="G27" s="15">
        <v>1500000</v>
      </c>
      <c r="H27" s="15">
        <f>G27*0.05</f>
        <v>75000</v>
      </c>
      <c r="I27" s="26"/>
    </row>
    <row r="28" ht="33" customHeight="1" spans="1:9">
      <c r="A28" s="16" t="s">
        <v>139</v>
      </c>
      <c r="B28" s="17"/>
      <c r="C28" s="18"/>
      <c r="D28" s="19"/>
      <c r="E28" s="19"/>
      <c r="F28" s="20">
        <f>SUM(F4:F27)</f>
        <v>24039906</v>
      </c>
      <c r="G28" s="20">
        <f>SUM(G4:G27)</f>
        <v>23940906</v>
      </c>
      <c r="H28" s="15">
        <f>SUM(H4:H27)</f>
        <v>523818.12</v>
      </c>
      <c r="I28" s="19"/>
    </row>
    <row r="29" hidden="1" spans="6:9">
      <c r="F29" s="21">
        <f>F28-F27</f>
        <v>22539906</v>
      </c>
      <c r="G29" s="21">
        <f>G28-G27</f>
        <v>22440906</v>
      </c>
      <c r="H29" s="21"/>
      <c r="I29" s="21">
        <f>I28-I27</f>
        <v>0</v>
      </c>
    </row>
    <row r="30" hidden="1" spans="6:8">
      <c r="F30" s="22"/>
      <c r="G30" s="20">
        <f>G28-G27</f>
        <v>22440906</v>
      </c>
      <c r="H30" s="23"/>
    </row>
    <row r="31" ht="33" hidden="1" customHeight="1" spans="6:8">
      <c r="F31" s="22"/>
      <c r="G31" s="24"/>
      <c r="H31" s="24"/>
    </row>
    <row r="32" ht="33" customHeight="1" spans="6:8">
      <c r="F32" s="22"/>
      <c r="G32" s="24"/>
      <c r="H32" s="24"/>
    </row>
    <row r="33" spans="6:8">
      <c r="F33" s="22"/>
      <c r="G33" s="24"/>
      <c r="H33" s="24"/>
    </row>
    <row r="34" spans="6:6">
      <c r="F34" s="22"/>
    </row>
    <row r="35" hidden="1" spans="6:6">
      <c r="F35" s="22">
        <f>SUBTOTAL(9,F19:F21)</f>
        <v>2218700</v>
      </c>
    </row>
    <row r="36" hidden="1" spans="6:6">
      <c r="F36" s="22">
        <f>SUBTOTAL(9,F5:F18)</f>
        <v>7206200</v>
      </c>
    </row>
    <row r="37" hidden="1" spans="6:6">
      <c r="F37" s="22">
        <f>SUBTOTAL(9,F22:F24)</f>
        <v>1890000</v>
      </c>
    </row>
    <row r="38" hidden="1" spans="6:6">
      <c r="F38" s="22">
        <f>SUBTOTAL(9,F25:F26)</f>
        <v>10695006</v>
      </c>
    </row>
    <row r="40" hidden="1" spans="9:9">
      <c r="I40">
        <v>9999999</v>
      </c>
    </row>
    <row r="41" hidden="1" spans="9:9">
      <c r="I41">
        <v>9999999</v>
      </c>
    </row>
    <row r="42" hidden="1" spans="9:9">
      <c r="I42">
        <v>9999999</v>
      </c>
    </row>
    <row r="43" hidden="1" spans="9:9">
      <c r="I43">
        <v>9999999</v>
      </c>
    </row>
    <row r="44" hidden="1" spans="9:9">
      <c r="I44">
        <v>9999999</v>
      </c>
    </row>
    <row r="45" hidden="1" spans="9:9">
      <c r="I45">
        <v>9999999</v>
      </c>
    </row>
    <row r="46" hidden="1" spans="9:9">
      <c r="I46">
        <v>9999999</v>
      </c>
    </row>
    <row r="47" hidden="1" spans="9:9">
      <c r="I47">
        <v>9999999</v>
      </c>
    </row>
    <row r="48" hidden="1" spans="9:9">
      <c r="I48">
        <v>9999999</v>
      </c>
    </row>
    <row r="49" hidden="1" spans="9:9">
      <c r="I49">
        <v>9999999</v>
      </c>
    </row>
    <row r="50" hidden="1" spans="9:9">
      <c r="I50">
        <v>9999999</v>
      </c>
    </row>
    <row r="51" hidden="1" spans="9:9">
      <c r="I51">
        <v>9999999</v>
      </c>
    </row>
    <row r="52" hidden="1" spans="9:9">
      <c r="I52">
        <v>9999999</v>
      </c>
    </row>
    <row r="53" hidden="1" spans="9:9">
      <c r="I53">
        <v>9999999</v>
      </c>
    </row>
    <row r="54" hidden="1" spans="9:9">
      <c r="I54">
        <v>9999999</v>
      </c>
    </row>
    <row r="55" hidden="1" spans="9:9">
      <c r="I55">
        <v>9999999</v>
      </c>
    </row>
    <row r="56" hidden="1" spans="9:9">
      <c r="I56">
        <v>9999999</v>
      </c>
    </row>
    <row r="57" hidden="1" spans="9:9">
      <c r="I57">
        <v>9999999</v>
      </c>
    </row>
    <row r="58" hidden="1" spans="9:9">
      <c r="I58">
        <v>9999999</v>
      </c>
    </row>
    <row r="59" hidden="1" spans="9:9">
      <c r="I59">
        <v>9999999</v>
      </c>
    </row>
    <row r="60" hidden="1" spans="9:9">
      <c r="I60">
        <v>9999999</v>
      </c>
    </row>
    <row r="61" hidden="1" spans="9:9">
      <c r="I61">
        <v>9999999</v>
      </c>
    </row>
    <row r="62" hidden="1" spans="9:9">
      <c r="I62">
        <v>9999999</v>
      </c>
    </row>
    <row r="63" hidden="1" spans="9:9">
      <c r="I63">
        <v>9999999</v>
      </c>
    </row>
    <row r="64" hidden="1" spans="9:9">
      <c r="I64">
        <v>9999999</v>
      </c>
    </row>
    <row r="65" hidden="1" spans="9:9">
      <c r="I65">
        <v>9999999</v>
      </c>
    </row>
    <row r="66" hidden="1" spans="9:9">
      <c r="I66">
        <v>9999999</v>
      </c>
    </row>
    <row r="67" hidden="1" spans="9:9">
      <c r="I67">
        <v>9999999</v>
      </c>
    </row>
    <row r="68" hidden="1" spans="9:9">
      <c r="I68">
        <v>9999999</v>
      </c>
    </row>
    <row r="69" hidden="1" spans="9:9">
      <c r="I69">
        <v>9999999</v>
      </c>
    </row>
    <row r="70" hidden="1" spans="9:9">
      <c r="I70">
        <v>9999999</v>
      </c>
    </row>
    <row r="71" hidden="1" spans="9:9">
      <c r="I71">
        <v>9999999</v>
      </c>
    </row>
    <row r="72" hidden="1" spans="9:9">
      <c r="I72">
        <v>9999999</v>
      </c>
    </row>
    <row r="73" hidden="1" spans="9:9">
      <c r="I73">
        <v>9999999</v>
      </c>
    </row>
    <row r="74" hidden="1" spans="9:9">
      <c r="I74">
        <v>9999999</v>
      </c>
    </row>
    <row r="75" hidden="1" spans="9:9">
      <c r="I75">
        <v>9999999</v>
      </c>
    </row>
    <row r="76" hidden="1" spans="9:9">
      <c r="I76">
        <v>9999999</v>
      </c>
    </row>
    <row r="77" hidden="1" spans="9:9">
      <c r="I77">
        <v>9999999</v>
      </c>
    </row>
    <row r="78" hidden="1" spans="9:9">
      <c r="I78">
        <v>9999999</v>
      </c>
    </row>
    <row r="79" hidden="1" spans="9:9">
      <c r="I79">
        <v>9999999</v>
      </c>
    </row>
    <row r="80" hidden="1" spans="9:9">
      <c r="I80">
        <v>9999999</v>
      </c>
    </row>
    <row r="81" hidden="1" spans="9:9">
      <c r="I81">
        <v>9999999</v>
      </c>
    </row>
    <row r="82" hidden="1" spans="9:9">
      <c r="I82">
        <v>9999999</v>
      </c>
    </row>
    <row r="83" hidden="1" spans="9:9">
      <c r="I83">
        <v>9999999</v>
      </c>
    </row>
    <row r="84" hidden="1" spans="9:9">
      <c r="I84">
        <v>9999999</v>
      </c>
    </row>
    <row r="85" hidden="1" spans="9:9">
      <c r="I85">
        <v>9999999</v>
      </c>
    </row>
    <row r="86" hidden="1" spans="9:9">
      <c r="I86">
        <v>9999999</v>
      </c>
    </row>
    <row r="87" hidden="1" spans="9:9">
      <c r="I87">
        <v>9999999</v>
      </c>
    </row>
    <row r="88" hidden="1" spans="9:9">
      <c r="I88">
        <v>9999999</v>
      </c>
    </row>
    <row r="89" hidden="1" spans="9:9">
      <c r="I89">
        <v>9999999</v>
      </c>
    </row>
    <row r="90" hidden="1" spans="9:9">
      <c r="I90">
        <v>9999999</v>
      </c>
    </row>
    <row r="91" hidden="1" spans="9:9">
      <c r="I91">
        <v>5000051</v>
      </c>
    </row>
    <row r="92" hidden="1" spans="9:9">
      <c r="I92">
        <f>SUM(I40:I91)</f>
        <v>515000000</v>
      </c>
    </row>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sheetData>
  <autoFilter ref="A3:I30">
    <extLst/>
  </autoFilter>
  <mergeCells count="2">
    <mergeCell ref="A1:I1"/>
    <mergeCell ref="A28:C28"/>
  </mergeCells>
  <printOptions horizontalCentered="1"/>
  <pageMargins left="0.354330708661417" right="0.196850393700787" top="0.826771653543307" bottom="0.551181102362205" header="0.511811023622047" footer="0.511811023622047"/>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Sheet1 (2)</vt:lpstr>
      <vt:lpstr>清单明细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刘远东</cp:lastModifiedBy>
  <dcterms:created xsi:type="dcterms:W3CDTF">2022-02-16T01:19:00Z</dcterms:created>
  <cp:lastPrinted>2022-05-12T06:13:00Z</cp:lastPrinted>
  <dcterms:modified xsi:type="dcterms:W3CDTF">2022-07-27T07:20:53Z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794D9FCB8E7F48449B2E42106B5FF96D</vt:lpwstr>
  </property>
  <property fmtid="{D5CDD505-2E9C-101B-9397-08002B2CF9AE}" pid="3" name="KSOProductBuildVer">
    <vt:lpwstr>2052-11.8.2.10393</vt:lpwstr>
  </property>
</Properties>
</file>